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elwood.nist.gov\685\users\jdwright\My Documents\WGFF\Comparison calculations\"/>
    </mc:Choice>
  </mc:AlternateContent>
  <xr:revisionPtr revIDLastSave="0" documentId="8_{17210713-355D-47A7-A651-DB41ACBCBC71}" xr6:coauthVersionLast="47" xr6:coauthVersionMax="47" xr10:uidLastSave="{00000000-0000-0000-0000-000000000000}"/>
  <bookViews>
    <workbookView xWindow="-120" yWindow="-120" windowWidth="29040" windowHeight="15840" tabRatio="599" activeTab="1" xr2:uid="{00000000-000D-0000-FFFF-FFFF00000000}"/>
  </bookViews>
  <sheets>
    <sheet name="Documentation" sheetId="13" r:id="rId1"/>
    <sheet name="Comparison calc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18" i="2" l="1"/>
  <c r="D142" i="2"/>
  <c r="E142" i="2"/>
  <c r="F142" i="2"/>
  <c r="G142" i="2"/>
  <c r="H142" i="2"/>
  <c r="I142" i="2"/>
  <c r="J142" i="2"/>
  <c r="K142" i="2"/>
  <c r="L142" i="2"/>
  <c r="M142" i="2"/>
  <c r="N142" i="2"/>
  <c r="O142" i="2"/>
  <c r="P142" i="2"/>
  <c r="Q142" i="2"/>
  <c r="D143" i="2"/>
  <c r="E143" i="2"/>
  <c r="F143" i="2"/>
  <c r="G143" i="2"/>
  <c r="H143" i="2"/>
  <c r="I143" i="2"/>
  <c r="J143" i="2"/>
  <c r="K143" i="2"/>
  <c r="L143" i="2"/>
  <c r="M143" i="2"/>
  <c r="N143" i="2"/>
  <c r="O143" i="2"/>
  <c r="P143" i="2"/>
  <c r="Q143" i="2"/>
  <c r="D144" i="2"/>
  <c r="E144" i="2"/>
  <c r="F144" i="2"/>
  <c r="G144" i="2"/>
  <c r="H144" i="2"/>
  <c r="I144" i="2"/>
  <c r="J144" i="2"/>
  <c r="K144" i="2"/>
  <c r="L144" i="2"/>
  <c r="M144" i="2"/>
  <c r="N144" i="2"/>
  <c r="O144" i="2"/>
  <c r="P144" i="2"/>
  <c r="Q144" i="2"/>
  <c r="D145" i="2"/>
  <c r="E145" i="2"/>
  <c r="F145" i="2"/>
  <c r="G145" i="2"/>
  <c r="H145" i="2"/>
  <c r="I145" i="2"/>
  <c r="J145" i="2"/>
  <c r="K145" i="2"/>
  <c r="L145" i="2"/>
  <c r="M145" i="2"/>
  <c r="N145" i="2"/>
  <c r="O145" i="2"/>
  <c r="P145" i="2"/>
  <c r="Q145" i="2"/>
  <c r="D146" i="2"/>
  <c r="E146" i="2"/>
  <c r="F146" i="2"/>
  <c r="G146" i="2"/>
  <c r="H146" i="2"/>
  <c r="I146" i="2"/>
  <c r="J146" i="2"/>
  <c r="K146" i="2"/>
  <c r="L146" i="2"/>
  <c r="M146" i="2"/>
  <c r="N146" i="2"/>
  <c r="O146" i="2"/>
  <c r="P146" i="2"/>
  <c r="Q146" i="2"/>
  <c r="D147" i="2"/>
  <c r="E147" i="2"/>
  <c r="F147" i="2"/>
  <c r="G147" i="2"/>
  <c r="H147" i="2"/>
  <c r="I147" i="2"/>
  <c r="J147" i="2"/>
  <c r="K147" i="2"/>
  <c r="L147" i="2"/>
  <c r="M147" i="2"/>
  <c r="N147" i="2"/>
  <c r="O147" i="2"/>
  <c r="P147" i="2"/>
  <c r="Q147" i="2"/>
  <c r="D148" i="2"/>
  <c r="E148" i="2"/>
  <c r="F148" i="2"/>
  <c r="G148" i="2"/>
  <c r="H148" i="2"/>
  <c r="I148" i="2"/>
  <c r="J148" i="2"/>
  <c r="K148" i="2"/>
  <c r="L148" i="2"/>
  <c r="M148" i="2"/>
  <c r="N148" i="2"/>
  <c r="O148" i="2"/>
  <c r="P148" i="2"/>
  <c r="Q148" i="2"/>
  <c r="D149" i="2"/>
  <c r="E149" i="2"/>
  <c r="F149" i="2"/>
  <c r="G149" i="2"/>
  <c r="H149" i="2"/>
  <c r="I149" i="2"/>
  <c r="J149" i="2"/>
  <c r="K149" i="2"/>
  <c r="L149" i="2"/>
  <c r="M149" i="2"/>
  <c r="N149" i="2"/>
  <c r="O149" i="2"/>
  <c r="P149" i="2"/>
  <c r="Q149" i="2"/>
  <c r="D150" i="2"/>
  <c r="E150" i="2"/>
  <c r="F150" i="2"/>
  <c r="G150" i="2"/>
  <c r="H150" i="2"/>
  <c r="I150" i="2"/>
  <c r="J150" i="2"/>
  <c r="K150" i="2"/>
  <c r="L150" i="2"/>
  <c r="M150" i="2"/>
  <c r="N150" i="2"/>
  <c r="O150" i="2"/>
  <c r="P150" i="2"/>
  <c r="Q150" i="2"/>
  <c r="D151" i="2"/>
  <c r="E151" i="2"/>
  <c r="F151" i="2"/>
  <c r="G151" i="2"/>
  <c r="H151" i="2"/>
  <c r="I151" i="2"/>
  <c r="J151" i="2"/>
  <c r="K151" i="2"/>
  <c r="L151" i="2"/>
  <c r="M151" i="2"/>
  <c r="N151" i="2"/>
  <c r="O151" i="2"/>
  <c r="P151" i="2"/>
  <c r="Q151" i="2"/>
  <c r="D152" i="2"/>
  <c r="E152" i="2"/>
  <c r="F152" i="2"/>
  <c r="G152" i="2"/>
  <c r="H152" i="2"/>
  <c r="I152" i="2"/>
  <c r="J152" i="2"/>
  <c r="K152" i="2"/>
  <c r="L152" i="2"/>
  <c r="M152" i="2"/>
  <c r="N152" i="2"/>
  <c r="O152" i="2"/>
  <c r="P152" i="2"/>
  <c r="Q152" i="2"/>
  <c r="D153" i="2"/>
  <c r="E153" i="2"/>
  <c r="F153" i="2"/>
  <c r="G153" i="2"/>
  <c r="H153" i="2"/>
  <c r="I153" i="2"/>
  <c r="J153" i="2"/>
  <c r="K153" i="2"/>
  <c r="L153" i="2"/>
  <c r="M153" i="2"/>
  <c r="N153" i="2"/>
  <c r="O153" i="2"/>
  <c r="P153" i="2"/>
  <c r="Q153" i="2"/>
  <c r="D154" i="2"/>
  <c r="E154" i="2"/>
  <c r="F154" i="2"/>
  <c r="G154" i="2"/>
  <c r="H154" i="2"/>
  <c r="I154" i="2"/>
  <c r="J154" i="2"/>
  <c r="K154" i="2"/>
  <c r="L154" i="2"/>
  <c r="M154" i="2"/>
  <c r="N154" i="2"/>
  <c r="O154" i="2"/>
  <c r="P154" i="2"/>
  <c r="Q154" i="2"/>
  <c r="D155" i="2"/>
  <c r="E155" i="2"/>
  <c r="F155" i="2"/>
  <c r="G155" i="2"/>
  <c r="H155" i="2"/>
  <c r="I155" i="2"/>
  <c r="J155" i="2"/>
  <c r="K155" i="2"/>
  <c r="L155" i="2"/>
  <c r="M155" i="2"/>
  <c r="N155" i="2"/>
  <c r="O155" i="2"/>
  <c r="P155" i="2"/>
  <c r="Q155" i="2"/>
  <c r="D156" i="2"/>
  <c r="E156" i="2"/>
  <c r="F156" i="2"/>
  <c r="G156" i="2"/>
  <c r="H156" i="2"/>
  <c r="I156" i="2"/>
  <c r="J156" i="2"/>
  <c r="K156" i="2"/>
  <c r="L156" i="2"/>
  <c r="M156" i="2"/>
  <c r="N156" i="2"/>
  <c r="O156" i="2"/>
  <c r="P156" i="2"/>
  <c r="Q156" i="2"/>
  <c r="D157" i="2"/>
  <c r="E157" i="2"/>
  <c r="F157" i="2"/>
  <c r="G157" i="2"/>
  <c r="H157" i="2"/>
  <c r="I157" i="2"/>
  <c r="J157" i="2"/>
  <c r="K157" i="2"/>
  <c r="L157" i="2"/>
  <c r="M157" i="2"/>
  <c r="N157" i="2"/>
  <c r="O157" i="2"/>
  <c r="P157" i="2"/>
  <c r="Q157" i="2"/>
  <c r="D158" i="2"/>
  <c r="E158" i="2"/>
  <c r="F158" i="2"/>
  <c r="G158" i="2"/>
  <c r="H158" i="2"/>
  <c r="I158" i="2"/>
  <c r="J158" i="2"/>
  <c r="K158" i="2"/>
  <c r="L158" i="2"/>
  <c r="M158" i="2"/>
  <c r="N158" i="2"/>
  <c r="O158" i="2"/>
  <c r="P158" i="2"/>
  <c r="Q158" i="2"/>
  <c r="I141" i="2"/>
  <c r="J141" i="2"/>
  <c r="K141" i="2"/>
  <c r="L141" i="2"/>
  <c r="M141" i="2"/>
  <c r="N141" i="2"/>
  <c r="O141" i="2"/>
  <c r="P141" i="2"/>
  <c r="Q141" i="2"/>
  <c r="H141" i="2"/>
  <c r="G141" i="2"/>
  <c r="F141" i="2"/>
  <c r="E141" i="2"/>
  <c r="D141" i="2"/>
  <c r="C143" i="2"/>
  <c r="C144" i="2"/>
  <c r="C145" i="2"/>
  <c r="C146" i="2"/>
  <c r="C147" i="2"/>
  <c r="C148" i="2"/>
  <c r="C149" i="2"/>
  <c r="C150" i="2"/>
  <c r="C151" i="2"/>
  <c r="C152" i="2"/>
  <c r="C153" i="2"/>
  <c r="C154" i="2"/>
  <c r="C155" i="2"/>
  <c r="C156" i="2"/>
  <c r="C157" i="2"/>
  <c r="C158" i="2"/>
  <c r="C142" i="2"/>
  <c r="C141" i="2"/>
  <c r="G9" i="2"/>
  <c r="AO25" i="2"/>
  <c r="AP25" i="2"/>
  <c r="AQ25" i="2"/>
  <c r="AR25" i="2"/>
  <c r="AS25" i="2"/>
  <c r="AT25" i="2"/>
  <c r="AU25" i="2"/>
  <c r="AV25" i="2"/>
  <c r="AW25" i="2"/>
  <c r="AX25" i="2"/>
  <c r="AY25" i="2"/>
  <c r="AZ25" i="2"/>
  <c r="BA25" i="2"/>
  <c r="BB25" i="2"/>
  <c r="AN25" i="2"/>
  <c r="AN101" i="2"/>
  <c r="AO101" i="2"/>
  <c r="AP101" i="2"/>
  <c r="AQ101" i="2"/>
  <c r="AR101" i="2"/>
  <c r="AS101" i="2"/>
  <c r="AT101" i="2"/>
  <c r="AU101" i="2"/>
  <c r="AV101" i="2"/>
  <c r="AW101" i="2"/>
  <c r="AX101" i="2"/>
  <c r="AY101" i="2"/>
  <c r="AZ101" i="2"/>
  <c r="BA101" i="2"/>
  <c r="BB101" i="2"/>
  <c r="AN116" i="2"/>
  <c r="AO116" i="2"/>
  <c r="AP116" i="2"/>
  <c r="AQ116" i="2"/>
  <c r="AR116" i="2"/>
  <c r="AS116" i="2"/>
  <c r="AT116" i="2"/>
  <c r="AU116" i="2"/>
  <c r="AV116" i="2"/>
  <c r="AW116" i="2"/>
  <c r="AX116" i="2"/>
  <c r="AY116" i="2"/>
  <c r="AZ116" i="2"/>
  <c r="BA116" i="2"/>
  <c r="BB116" i="2"/>
  <c r="AN131" i="2"/>
  <c r="AO131" i="2"/>
  <c r="AP131" i="2"/>
  <c r="AQ131" i="2"/>
  <c r="AR131" i="2"/>
  <c r="AS131" i="2"/>
  <c r="AT131" i="2"/>
  <c r="AU131" i="2"/>
  <c r="AV131" i="2"/>
  <c r="AW131" i="2"/>
  <c r="AX131" i="2"/>
  <c r="AY131" i="2"/>
  <c r="AZ131" i="2"/>
  <c r="BA131" i="2"/>
  <c r="BB131" i="2"/>
  <c r="B53" i="2" l="1"/>
  <c r="U215" i="2" l="1"/>
  <c r="V215" i="2"/>
  <c r="V216" i="2"/>
  <c r="V217" i="2"/>
  <c r="V218" i="2"/>
  <c r="V219" i="2"/>
  <c r="V220" i="2"/>
  <c r="V221" i="2"/>
  <c r="V222" i="2"/>
  <c r="V223" i="2"/>
  <c r="V224" i="2"/>
  <c r="V225" i="2"/>
  <c r="V226" i="2"/>
  <c r="V227" i="2"/>
  <c r="V228" i="2"/>
  <c r="V229" i="2"/>
  <c r="V230" i="2"/>
  <c r="V231" i="2"/>
  <c r="V232" i="2"/>
  <c r="H179" i="2"/>
  <c r="H180" i="2"/>
  <c r="H181" i="2"/>
  <c r="U32" i="2"/>
  <c r="U33" i="2"/>
  <c r="U34" i="2"/>
  <c r="U35" i="2"/>
  <c r="U36" i="2"/>
  <c r="U37" i="2"/>
  <c r="U38" i="2"/>
  <c r="U39" i="2"/>
  <c r="U40" i="2"/>
  <c r="U41" i="2"/>
  <c r="U42" i="2"/>
  <c r="U43" i="2"/>
  <c r="U44" i="2"/>
  <c r="U45" i="2"/>
  <c r="U46" i="2"/>
  <c r="U47" i="2"/>
  <c r="U48" i="2"/>
  <c r="U31" i="2"/>
  <c r="U305" i="2"/>
  <c r="U287" i="2"/>
  <c r="U269" i="2"/>
  <c r="U251" i="2"/>
  <c r="U233" i="2"/>
  <c r="B90" i="2"/>
  <c r="B91" i="2"/>
  <c r="B92" i="2"/>
  <c r="D95" i="2"/>
  <c r="E95" i="2"/>
  <c r="F95" i="2"/>
  <c r="G95" i="2"/>
  <c r="H95" i="2"/>
  <c r="I95" i="2"/>
  <c r="J95" i="2"/>
  <c r="K95" i="2"/>
  <c r="L95" i="2"/>
  <c r="M95" i="2"/>
  <c r="N95" i="2"/>
  <c r="O95" i="2"/>
  <c r="P95" i="2"/>
  <c r="Q95" i="2"/>
  <c r="C95" i="2"/>
  <c r="G21" i="2"/>
  <c r="G22" i="2"/>
  <c r="G23" i="2"/>
  <c r="G24" i="2"/>
  <c r="G25" i="2"/>
  <c r="G26" i="2"/>
  <c r="G10" i="2"/>
  <c r="G11" i="2" l="1"/>
  <c r="G12" i="2" l="1"/>
  <c r="AM267" i="2"/>
  <c r="AM268" i="2" s="1"/>
  <c r="AM269" i="2" s="1"/>
  <c r="AM270" i="2" s="1"/>
  <c r="AM271" i="2" s="1"/>
  <c r="AM272" i="2" s="1"/>
  <c r="AM273" i="2" s="1"/>
  <c r="AM274" i="2" s="1"/>
  <c r="AM251" i="2"/>
  <c r="AM252" i="2" s="1"/>
  <c r="AM253" i="2" s="1"/>
  <c r="AM254" i="2" s="1"/>
  <c r="AM255" i="2" s="1"/>
  <c r="AM256" i="2" s="1"/>
  <c r="AM257" i="2" s="1"/>
  <c r="AM258" i="2" s="1"/>
  <c r="AM235" i="2"/>
  <c r="AM236" i="2" s="1"/>
  <c r="AM237" i="2" s="1"/>
  <c r="AM238" i="2" s="1"/>
  <c r="AM239" i="2" s="1"/>
  <c r="AM240" i="2" s="1"/>
  <c r="AM241" i="2" s="1"/>
  <c r="AM242" i="2" s="1"/>
  <c r="AM220" i="2"/>
  <c r="AM221" i="2" s="1"/>
  <c r="AM222" i="2" s="1"/>
  <c r="AM223" i="2" s="1"/>
  <c r="AM224" i="2" s="1"/>
  <c r="AM225" i="2" s="1"/>
  <c r="AM226" i="2" s="1"/>
  <c r="AM227" i="2" s="1"/>
  <c r="AM205" i="2"/>
  <c r="AM206" i="2" s="1"/>
  <c r="AM207" i="2" s="1"/>
  <c r="AM208" i="2" s="1"/>
  <c r="AM209" i="2" s="1"/>
  <c r="AM210" i="2" s="1"/>
  <c r="AM211" i="2" s="1"/>
  <c r="AM212" i="2" s="1"/>
  <c r="AM190" i="2"/>
  <c r="AM191" i="2" s="1"/>
  <c r="AM192" i="2" s="1"/>
  <c r="AM193" i="2" s="1"/>
  <c r="AM194" i="2" s="1"/>
  <c r="AM195" i="2" s="1"/>
  <c r="AM196" i="2" s="1"/>
  <c r="AM197" i="2" s="1"/>
  <c r="AM175" i="2"/>
  <c r="AM176" i="2" s="1"/>
  <c r="AM177" i="2" s="1"/>
  <c r="AM178" i="2" s="1"/>
  <c r="AM179" i="2" s="1"/>
  <c r="AM180" i="2" s="1"/>
  <c r="AM181" i="2" s="1"/>
  <c r="AM182" i="2" s="1"/>
  <c r="AM160" i="2"/>
  <c r="AM161" i="2" s="1"/>
  <c r="AM162" i="2" s="1"/>
  <c r="AM163" i="2" s="1"/>
  <c r="AM164" i="2" s="1"/>
  <c r="AM165" i="2" s="1"/>
  <c r="AM166" i="2" s="1"/>
  <c r="AM167" i="2" s="1"/>
  <c r="AM145" i="2"/>
  <c r="AM146" i="2" s="1"/>
  <c r="AM147" i="2" s="1"/>
  <c r="AM148" i="2" s="1"/>
  <c r="AM149" i="2" s="1"/>
  <c r="AM150" i="2" s="1"/>
  <c r="AM151" i="2" s="1"/>
  <c r="AM152" i="2" s="1"/>
  <c r="AM130" i="2"/>
  <c r="AM131" i="2" s="1"/>
  <c r="AM132" i="2" s="1"/>
  <c r="AM133" i="2" s="1"/>
  <c r="AM134" i="2" s="1"/>
  <c r="AM135" i="2" s="1"/>
  <c r="AM136" i="2" s="1"/>
  <c r="AM137" i="2" s="1"/>
  <c r="AM115" i="2"/>
  <c r="AM116" i="2" s="1"/>
  <c r="AM117" i="2" s="1"/>
  <c r="AM118" i="2" s="1"/>
  <c r="AM119" i="2" s="1"/>
  <c r="AM120" i="2" s="1"/>
  <c r="AM121" i="2" s="1"/>
  <c r="AM122" i="2" s="1"/>
  <c r="AM100" i="2"/>
  <c r="AM101" i="2" s="1"/>
  <c r="AM102" i="2" s="1"/>
  <c r="AM103" i="2" s="1"/>
  <c r="AM104" i="2" s="1"/>
  <c r="AM105" i="2" s="1"/>
  <c r="AM106" i="2" s="1"/>
  <c r="AM107" i="2" s="1"/>
  <c r="AM84" i="2"/>
  <c r="AM85" i="2" s="1"/>
  <c r="AM86" i="2" s="1"/>
  <c r="AM87" i="2" s="1"/>
  <c r="AM88" i="2" s="1"/>
  <c r="AM89" i="2" s="1"/>
  <c r="AM90" i="2" s="1"/>
  <c r="AM91" i="2" s="1"/>
  <c r="AM69" i="2"/>
  <c r="AM70" i="2" s="1"/>
  <c r="AM71" i="2" s="1"/>
  <c r="AM72" i="2" s="1"/>
  <c r="AM73" i="2" s="1"/>
  <c r="AM74" i="2" s="1"/>
  <c r="AM75" i="2" s="1"/>
  <c r="AM76" i="2" s="1"/>
  <c r="AM54" i="2"/>
  <c r="AM55" i="2" s="1"/>
  <c r="AM56" i="2" s="1"/>
  <c r="AM57" i="2" s="1"/>
  <c r="AM58" i="2" s="1"/>
  <c r="AM59" i="2" s="1"/>
  <c r="AM60" i="2" s="1"/>
  <c r="AM61" i="2" s="1"/>
  <c r="AM39" i="2"/>
  <c r="AM40" i="2" s="1"/>
  <c r="AM41" i="2" s="1"/>
  <c r="AM42" i="2" s="1"/>
  <c r="AM43" i="2" s="1"/>
  <c r="AM44" i="2" s="1"/>
  <c r="AM45" i="2" s="1"/>
  <c r="AM46" i="2" s="1"/>
  <c r="AM24" i="2"/>
  <c r="AM25" i="2" s="1"/>
  <c r="AM26" i="2" s="1"/>
  <c r="AM27" i="2" s="1"/>
  <c r="AM28" i="2" s="1"/>
  <c r="AM29" i="2" s="1"/>
  <c r="AM30" i="2" s="1"/>
  <c r="AM31" i="2" s="1"/>
  <c r="AM9" i="2"/>
  <c r="AM10" i="2" s="1"/>
  <c r="AM11" i="2" s="1"/>
  <c r="AM12" i="2" s="1"/>
  <c r="AM13" i="2" s="1"/>
  <c r="AM14" i="2" s="1"/>
  <c r="AM15" i="2" s="1"/>
  <c r="AM16" i="2" s="1"/>
  <c r="AO22" i="2"/>
  <c r="AO37" i="2" s="1"/>
  <c r="AO52" i="2" s="1"/>
  <c r="AO67" i="2" s="1"/>
  <c r="AO82" i="2" s="1"/>
  <c r="AO98" i="2" s="1"/>
  <c r="AO113" i="2" s="1"/>
  <c r="AO128" i="2" s="1"/>
  <c r="AO143" i="2" s="1"/>
  <c r="AO158" i="2" s="1"/>
  <c r="AO173" i="2" s="1"/>
  <c r="AO188" i="2" s="1"/>
  <c r="AO203" i="2" s="1"/>
  <c r="AO218" i="2" s="1"/>
  <c r="AO233" i="2" s="1"/>
  <c r="AO249" i="2" s="1"/>
  <c r="AO265" i="2" s="1"/>
  <c r="AP22" i="2"/>
  <c r="AP37" i="2" s="1"/>
  <c r="AP52" i="2" s="1"/>
  <c r="AP67" i="2" s="1"/>
  <c r="AP82" i="2" s="1"/>
  <c r="AP98" i="2" s="1"/>
  <c r="AP113" i="2" s="1"/>
  <c r="AP128" i="2" s="1"/>
  <c r="AP143" i="2" s="1"/>
  <c r="AP158" i="2" s="1"/>
  <c r="AP173" i="2" s="1"/>
  <c r="AP188" i="2" s="1"/>
  <c r="AP203" i="2" s="1"/>
  <c r="AP218" i="2" s="1"/>
  <c r="AP233" i="2" s="1"/>
  <c r="AP249" i="2" s="1"/>
  <c r="AP265" i="2" s="1"/>
  <c r="AQ22" i="2"/>
  <c r="AQ37" i="2" s="1"/>
  <c r="AQ52" i="2" s="1"/>
  <c r="AQ67" i="2" s="1"/>
  <c r="AQ82" i="2" s="1"/>
  <c r="AQ98" i="2" s="1"/>
  <c r="AQ113" i="2" s="1"/>
  <c r="AQ128" i="2" s="1"/>
  <c r="AQ143" i="2" s="1"/>
  <c r="AQ158" i="2" s="1"/>
  <c r="AQ173" i="2" s="1"/>
  <c r="AQ188" i="2" s="1"/>
  <c r="AQ203" i="2" s="1"/>
  <c r="AQ218" i="2" s="1"/>
  <c r="AQ233" i="2" s="1"/>
  <c r="AQ249" i="2" s="1"/>
  <c r="AQ265" i="2" s="1"/>
  <c r="AR22" i="2"/>
  <c r="AR37" i="2" s="1"/>
  <c r="AR52" i="2" s="1"/>
  <c r="AR67" i="2" s="1"/>
  <c r="AR82" i="2" s="1"/>
  <c r="AR98" i="2" s="1"/>
  <c r="AR113" i="2" s="1"/>
  <c r="AR128" i="2" s="1"/>
  <c r="AR143" i="2" s="1"/>
  <c r="AR158" i="2" s="1"/>
  <c r="AR173" i="2" s="1"/>
  <c r="AR188" i="2" s="1"/>
  <c r="AR203" i="2" s="1"/>
  <c r="AR218" i="2" s="1"/>
  <c r="AR233" i="2" s="1"/>
  <c r="AR249" i="2" s="1"/>
  <c r="AR265" i="2" s="1"/>
  <c r="AS22" i="2"/>
  <c r="AS37" i="2" s="1"/>
  <c r="AS52" i="2" s="1"/>
  <c r="AS67" i="2" s="1"/>
  <c r="AS82" i="2" s="1"/>
  <c r="AS98" i="2" s="1"/>
  <c r="AS113" i="2" s="1"/>
  <c r="AS128" i="2" s="1"/>
  <c r="AS143" i="2" s="1"/>
  <c r="AS158" i="2" s="1"/>
  <c r="AS173" i="2" s="1"/>
  <c r="AS188" i="2" s="1"/>
  <c r="AS203" i="2" s="1"/>
  <c r="AS218" i="2" s="1"/>
  <c r="AS233" i="2" s="1"/>
  <c r="AS249" i="2" s="1"/>
  <c r="AS265" i="2" s="1"/>
  <c r="AT22" i="2"/>
  <c r="AT37" i="2" s="1"/>
  <c r="AT52" i="2" s="1"/>
  <c r="AT67" i="2" s="1"/>
  <c r="AT82" i="2" s="1"/>
  <c r="AT98" i="2" s="1"/>
  <c r="AT113" i="2" s="1"/>
  <c r="AT128" i="2" s="1"/>
  <c r="AT143" i="2" s="1"/>
  <c r="AT158" i="2" s="1"/>
  <c r="AT173" i="2" s="1"/>
  <c r="AT188" i="2" s="1"/>
  <c r="AT203" i="2" s="1"/>
  <c r="AT218" i="2" s="1"/>
  <c r="AT233" i="2" s="1"/>
  <c r="AT249" i="2" s="1"/>
  <c r="AT265" i="2" s="1"/>
  <c r="AU22" i="2"/>
  <c r="AU37" i="2" s="1"/>
  <c r="AU52" i="2" s="1"/>
  <c r="AU67" i="2" s="1"/>
  <c r="AU82" i="2" s="1"/>
  <c r="AU98" i="2" s="1"/>
  <c r="AU113" i="2" s="1"/>
  <c r="AU128" i="2" s="1"/>
  <c r="AU143" i="2" s="1"/>
  <c r="AU158" i="2" s="1"/>
  <c r="AU173" i="2" s="1"/>
  <c r="AU188" i="2" s="1"/>
  <c r="AU203" i="2" s="1"/>
  <c r="AU218" i="2" s="1"/>
  <c r="AU233" i="2" s="1"/>
  <c r="AU249" i="2" s="1"/>
  <c r="AU265" i="2" s="1"/>
  <c r="AV22" i="2"/>
  <c r="AV37" i="2" s="1"/>
  <c r="AV52" i="2" s="1"/>
  <c r="AV67" i="2" s="1"/>
  <c r="AV82" i="2" s="1"/>
  <c r="AV98" i="2" s="1"/>
  <c r="AV113" i="2" s="1"/>
  <c r="AV128" i="2" s="1"/>
  <c r="AV143" i="2" s="1"/>
  <c r="AV158" i="2" s="1"/>
  <c r="AV173" i="2" s="1"/>
  <c r="AV188" i="2" s="1"/>
  <c r="AV203" i="2" s="1"/>
  <c r="AV218" i="2" s="1"/>
  <c r="AV233" i="2" s="1"/>
  <c r="AV249" i="2" s="1"/>
  <c r="AV265" i="2" s="1"/>
  <c r="AW22" i="2"/>
  <c r="AW37" i="2" s="1"/>
  <c r="AW52" i="2" s="1"/>
  <c r="AW67" i="2" s="1"/>
  <c r="AW82" i="2" s="1"/>
  <c r="AW98" i="2" s="1"/>
  <c r="AW113" i="2" s="1"/>
  <c r="AW128" i="2" s="1"/>
  <c r="AW143" i="2" s="1"/>
  <c r="AW158" i="2" s="1"/>
  <c r="AW173" i="2" s="1"/>
  <c r="AW188" i="2" s="1"/>
  <c r="AW203" i="2" s="1"/>
  <c r="AW218" i="2" s="1"/>
  <c r="AW233" i="2" s="1"/>
  <c r="AW249" i="2" s="1"/>
  <c r="AW265" i="2" s="1"/>
  <c r="AX22" i="2"/>
  <c r="AX37" i="2" s="1"/>
  <c r="AX52" i="2" s="1"/>
  <c r="AX67" i="2" s="1"/>
  <c r="AX82" i="2" s="1"/>
  <c r="AX98" i="2" s="1"/>
  <c r="AX113" i="2" s="1"/>
  <c r="AX128" i="2" s="1"/>
  <c r="AX143" i="2" s="1"/>
  <c r="AX158" i="2" s="1"/>
  <c r="AX173" i="2" s="1"/>
  <c r="AX188" i="2" s="1"/>
  <c r="AX203" i="2" s="1"/>
  <c r="AX218" i="2" s="1"/>
  <c r="AX233" i="2" s="1"/>
  <c r="AX249" i="2" s="1"/>
  <c r="AX265" i="2" s="1"/>
  <c r="AY22" i="2"/>
  <c r="AY37" i="2" s="1"/>
  <c r="AY52" i="2" s="1"/>
  <c r="AY67" i="2" s="1"/>
  <c r="AY82" i="2" s="1"/>
  <c r="AY98" i="2" s="1"/>
  <c r="AY113" i="2" s="1"/>
  <c r="AY128" i="2" s="1"/>
  <c r="AY143" i="2" s="1"/>
  <c r="AY158" i="2" s="1"/>
  <c r="AY173" i="2" s="1"/>
  <c r="AY188" i="2" s="1"/>
  <c r="AY203" i="2" s="1"/>
  <c r="AY218" i="2" s="1"/>
  <c r="AY233" i="2" s="1"/>
  <c r="AY249" i="2" s="1"/>
  <c r="AY265" i="2" s="1"/>
  <c r="AZ22" i="2"/>
  <c r="AZ37" i="2" s="1"/>
  <c r="AZ52" i="2" s="1"/>
  <c r="AZ67" i="2" s="1"/>
  <c r="AZ82" i="2" s="1"/>
  <c r="AZ98" i="2" s="1"/>
  <c r="AZ113" i="2" s="1"/>
  <c r="AZ128" i="2" s="1"/>
  <c r="AZ143" i="2" s="1"/>
  <c r="AZ158" i="2" s="1"/>
  <c r="AZ173" i="2" s="1"/>
  <c r="AZ188" i="2" s="1"/>
  <c r="AZ203" i="2" s="1"/>
  <c r="AZ218" i="2" s="1"/>
  <c r="AZ233" i="2" s="1"/>
  <c r="AZ249" i="2" s="1"/>
  <c r="AZ265" i="2" s="1"/>
  <c r="BA22" i="2"/>
  <c r="BA37" i="2" s="1"/>
  <c r="BA52" i="2" s="1"/>
  <c r="BA67" i="2" s="1"/>
  <c r="BA82" i="2" s="1"/>
  <c r="BA98" i="2" s="1"/>
  <c r="BA113" i="2" s="1"/>
  <c r="BA128" i="2" s="1"/>
  <c r="BA143" i="2" s="1"/>
  <c r="BA158" i="2" s="1"/>
  <c r="BA173" i="2" s="1"/>
  <c r="BA188" i="2" s="1"/>
  <c r="BA203" i="2" s="1"/>
  <c r="BA218" i="2" s="1"/>
  <c r="BA233" i="2" s="1"/>
  <c r="BA249" i="2" s="1"/>
  <c r="BA265" i="2" s="1"/>
  <c r="BB22" i="2"/>
  <c r="BB37" i="2" s="1"/>
  <c r="BB52" i="2" s="1"/>
  <c r="BB67" i="2" s="1"/>
  <c r="BB82" i="2" s="1"/>
  <c r="BB98" i="2" s="1"/>
  <c r="BB113" i="2" s="1"/>
  <c r="BB128" i="2" s="1"/>
  <c r="BB143" i="2" s="1"/>
  <c r="BB158" i="2" s="1"/>
  <c r="BB173" i="2" s="1"/>
  <c r="BB188" i="2" s="1"/>
  <c r="BB203" i="2" s="1"/>
  <c r="BB218" i="2" s="1"/>
  <c r="BB233" i="2" s="1"/>
  <c r="BB249" i="2" s="1"/>
  <c r="BB265" i="2" s="1"/>
  <c r="AN22" i="2"/>
  <c r="AN37" i="2" s="1"/>
  <c r="AN52" i="2" s="1"/>
  <c r="AN67" i="2" s="1"/>
  <c r="AN82" i="2" s="1"/>
  <c r="AN98" i="2" s="1"/>
  <c r="AN113" i="2" s="1"/>
  <c r="AN128" i="2" s="1"/>
  <c r="AN143" i="2" s="1"/>
  <c r="AN158" i="2" s="1"/>
  <c r="AN173" i="2" s="1"/>
  <c r="AN188" i="2" s="1"/>
  <c r="AN203" i="2" s="1"/>
  <c r="AN218" i="2" s="1"/>
  <c r="AN233" i="2" s="1"/>
  <c r="AN249" i="2" s="1"/>
  <c r="AN265" i="2" s="1"/>
  <c r="G13" i="2" l="1"/>
  <c r="V307" i="2"/>
  <c r="V308" i="2"/>
  <c r="V309" i="2"/>
  <c r="V310" i="2"/>
  <c r="V311" i="2"/>
  <c r="V312" i="2"/>
  <c r="V313" i="2"/>
  <c r="V314" i="2"/>
  <c r="V315" i="2"/>
  <c r="V316" i="2"/>
  <c r="V317" i="2"/>
  <c r="V318" i="2"/>
  <c r="V319" i="2"/>
  <c r="V320" i="2"/>
  <c r="V321" i="2"/>
  <c r="V322" i="2"/>
  <c r="V289" i="2"/>
  <c r="V290" i="2"/>
  <c r="V291" i="2"/>
  <c r="V292" i="2"/>
  <c r="V293" i="2"/>
  <c r="V294" i="2"/>
  <c r="V295" i="2"/>
  <c r="V296" i="2"/>
  <c r="V297" i="2"/>
  <c r="V298" i="2"/>
  <c r="V299" i="2"/>
  <c r="V300" i="2"/>
  <c r="V301" i="2"/>
  <c r="V302" i="2"/>
  <c r="V303" i="2"/>
  <c r="V304" i="2"/>
  <c r="V271" i="2"/>
  <c r="V272" i="2"/>
  <c r="V273" i="2"/>
  <c r="V274" i="2"/>
  <c r="V275" i="2"/>
  <c r="V276" i="2"/>
  <c r="V277" i="2"/>
  <c r="V278" i="2"/>
  <c r="V279" i="2"/>
  <c r="V280" i="2"/>
  <c r="V281" i="2"/>
  <c r="V282" i="2"/>
  <c r="V283" i="2"/>
  <c r="V284" i="2"/>
  <c r="V285" i="2"/>
  <c r="V286" i="2"/>
  <c r="V253" i="2"/>
  <c r="V254" i="2"/>
  <c r="V255" i="2"/>
  <c r="V256" i="2"/>
  <c r="V257" i="2"/>
  <c r="V258" i="2"/>
  <c r="V259" i="2"/>
  <c r="V260" i="2"/>
  <c r="V261" i="2"/>
  <c r="V262" i="2"/>
  <c r="V263" i="2"/>
  <c r="V264" i="2"/>
  <c r="V265" i="2"/>
  <c r="V266" i="2"/>
  <c r="V267" i="2"/>
  <c r="V268" i="2"/>
  <c r="V235" i="2"/>
  <c r="V236" i="2"/>
  <c r="V237" i="2"/>
  <c r="V238" i="2"/>
  <c r="V239" i="2"/>
  <c r="V240" i="2"/>
  <c r="V241" i="2"/>
  <c r="V242" i="2"/>
  <c r="V243" i="2"/>
  <c r="V244" i="2"/>
  <c r="V245" i="2"/>
  <c r="V246" i="2"/>
  <c r="V247" i="2"/>
  <c r="V248" i="2"/>
  <c r="V249" i="2"/>
  <c r="V250" i="2"/>
  <c r="V199" i="2"/>
  <c r="V200" i="2"/>
  <c r="V201" i="2"/>
  <c r="V202" i="2"/>
  <c r="V203" i="2"/>
  <c r="V204" i="2"/>
  <c r="V205" i="2"/>
  <c r="V206" i="2"/>
  <c r="V207" i="2"/>
  <c r="V208" i="2"/>
  <c r="V209" i="2"/>
  <c r="V210" i="2"/>
  <c r="V211" i="2"/>
  <c r="V212" i="2"/>
  <c r="V213" i="2"/>
  <c r="V214" i="2"/>
  <c r="V181" i="2"/>
  <c r="V182" i="2"/>
  <c r="V183" i="2"/>
  <c r="V184" i="2"/>
  <c r="V185" i="2"/>
  <c r="V186" i="2"/>
  <c r="V187" i="2"/>
  <c r="V188" i="2"/>
  <c r="V189" i="2"/>
  <c r="V190" i="2"/>
  <c r="V191" i="2"/>
  <c r="V192" i="2"/>
  <c r="V193" i="2"/>
  <c r="V194" i="2"/>
  <c r="V195" i="2"/>
  <c r="V196" i="2"/>
  <c r="V163" i="2"/>
  <c r="V164" i="2"/>
  <c r="V165" i="2"/>
  <c r="V166" i="2"/>
  <c r="V167" i="2"/>
  <c r="V168" i="2"/>
  <c r="V169" i="2"/>
  <c r="V170" i="2"/>
  <c r="V171" i="2"/>
  <c r="V172" i="2"/>
  <c r="V173" i="2"/>
  <c r="V174" i="2"/>
  <c r="V175" i="2"/>
  <c r="V176" i="2"/>
  <c r="V177" i="2"/>
  <c r="V178" i="2"/>
  <c r="V145" i="2"/>
  <c r="V146" i="2"/>
  <c r="V147" i="2"/>
  <c r="V148" i="2"/>
  <c r="V149" i="2"/>
  <c r="V150" i="2"/>
  <c r="V151" i="2"/>
  <c r="V152" i="2"/>
  <c r="V153" i="2"/>
  <c r="V154" i="2"/>
  <c r="V155" i="2"/>
  <c r="V156" i="2"/>
  <c r="V157" i="2"/>
  <c r="V158" i="2"/>
  <c r="V159" i="2"/>
  <c r="V160" i="2"/>
  <c r="V127" i="2"/>
  <c r="V128" i="2"/>
  <c r="V129" i="2"/>
  <c r="V130" i="2"/>
  <c r="V131" i="2"/>
  <c r="V132" i="2"/>
  <c r="V133" i="2"/>
  <c r="V134" i="2"/>
  <c r="V135" i="2"/>
  <c r="V136" i="2"/>
  <c r="V137" i="2"/>
  <c r="V138" i="2"/>
  <c r="V139" i="2"/>
  <c r="V140" i="2"/>
  <c r="V141" i="2"/>
  <c r="V142" i="2"/>
  <c r="V109" i="2"/>
  <c r="V110" i="2"/>
  <c r="V111" i="2"/>
  <c r="V112" i="2"/>
  <c r="V113" i="2"/>
  <c r="V114" i="2"/>
  <c r="V115" i="2"/>
  <c r="V116" i="2"/>
  <c r="V117" i="2"/>
  <c r="V118" i="2"/>
  <c r="V119" i="2"/>
  <c r="V120" i="2"/>
  <c r="V121" i="2"/>
  <c r="V122" i="2"/>
  <c r="V123" i="2"/>
  <c r="V124" i="2"/>
  <c r="V91" i="2"/>
  <c r="V92" i="2"/>
  <c r="V93" i="2"/>
  <c r="V94" i="2"/>
  <c r="V95" i="2"/>
  <c r="V96" i="2"/>
  <c r="V97" i="2"/>
  <c r="V98" i="2"/>
  <c r="V99" i="2"/>
  <c r="V100" i="2"/>
  <c r="V101" i="2"/>
  <c r="V102" i="2"/>
  <c r="V103" i="2"/>
  <c r="V104" i="2"/>
  <c r="V105" i="2"/>
  <c r="V106" i="2"/>
  <c r="V73" i="2"/>
  <c r="V74" i="2"/>
  <c r="V75" i="2"/>
  <c r="V76" i="2"/>
  <c r="V77" i="2"/>
  <c r="V78" i="2"/>
  <c r="V79" i="2"/>
  <c r="V80" i="2"/>
  <c r="V81" i="2"/>
  <c r="V82" i="2"/>
  <c r="V83" i="2"/>
  <c r="V84" i="2"/>
  <c r="V85" i="2"/>
  <c r="V86" i="2"/>
  <c r="V87" i="2"/>
  <c r="V88" i="2"/>
  <c r="V55" i="2"/>
  <c r="V56" i="2"/>
  <c r="V57" i="2"/>
  <c r="V58" i="2"/>
  <c r="V59" i="2"/>
  <c r="V60" i="2"/>
  <c r="V61" i="2"/>
  <c r="V62" i="2"/>
  <c r="V63" i="2"/>
  <c r="V64" i="2"/>
  <c r="V65" i="2"/>
  <c r="V66" i="2"/>
  <c r="V67" i="2"/>
  <c r="V68" i="2"/>
  <c r="V69" i="2"/>
  <c r="V70" i="2"/>
  <c r="AA159" i="2" l="1"/>
  <c r="X159" i="2"/>
  <c r="AB159" i="2"/>
  <c r="AB267" i="2"/>
  <c r="AA267" i="2"/>
  <c r="X267" i="2"/>
  <c r="AB263" i="2"/>
  <c r="AA263" i="2"/>
  <c r="X263" i="2"/>
  <c r="AB259" i="2"/>
  <c r="AA259" i="2"/>
  <c r="X259" i="2"/>
  <c r="AB255" i="2"/>
  <c r="AA255" i="2"/>
  <c r="X255" i="2"/>
  <c r="X285" i="2"/>
  <c r="AB285" i="2"/>
  <c r="AA285" i="2"/>
  <c r="X281" i="2"/>
  <c r="AB281" i="2"/>
  <c r="AA281" i="2"/>
  <c r="X277" i="2"/>
  <c r="AB277" i="2"/>
  <c r="AA277" i="2"/>
  <c r="X273" i="2"/>
  <c r="AB273" i="2"/>
  <c r="AA273" i="2"/>
  <c r="AB303" i="2"/>
  <c r="AA303" i="2"/>
  <c r="X303" i="2"/>
  <c r="AB299" i="2"/>
  <c r="AA299" i="2"/>
  <c r="X299" i="2"/>
  <c r="AB295" i="2"/>
  <c r="AA295" i="2"/>
  <c r="X295" i="2"/>
  <c r="AB291" i="2"/>
  <c r="AA291" i="2"/>
  <c r="X291" i="2"/>
  <c r="AH321" i="2"/>
  <c r="X321" i="2"/>
  <c r="AB321" i="2"/>
  <c r="AA321" i="2"/>
  <c r="X317" i="2"/>
  <c r="AB317" i="2"/>
  <c r="AA317" i="2"/>
  <c r="X313" i="2"/>
  <c r="AB313" i="2"/>
  <c r="AA313" i="2"/>
  <c r="X309" i="2"/>
  <c r="AB309" i="2"/>
  <c r="AA309" i="2"/>
  <c r="AB158" i="2"/>
  <c r="AA158" i="2"/>
  <c r="X158" i="2"/>
  <c r="X266" i="2"/>
  <c r="AB266" i="2"/>
  <c r="AA266" i="2"/>
  <c r="X262" i="2"/>
  <c r="AB262" i="2"/>
  <c r="AA262" i="2"/>
  <c r="X258" i="2"/>
  <c r="AB258" i="2"/>
  <c r="AA258" i="2"/>
  <c r="X254" i="2"/>
  <c r="AB254" i="2"/>
  <c r="AA254" i="2"/>
  <c r="AA284" i="2"/>
  <c r="X284" i="2"/>
  <c r="AB284" i="2"/>
  <c r="AA280" i="2"/>
  <c r="X280" i="2"/>
  <c r="AB280" i="2"/>
  <c r="AA276" i="2"/>
  <c r="X276" i="2"/>
  <c r="AB276" i="2"/>
  <c r="AA272" i="2"/>
  <c r="X272" i="2"/>
  <c r="AB272" i="2"/>
  <c r="X302" i="2"/>
  <c r="AB302" i="2"/>
  <c r="AA302" i="2"/>
  <c r="X298" i="2"/>
  <c r="AB298" i="2"/>
  <c r="AA298" i="2"/>
  <c r="X294" i="2"/>
  <c r="AB294" i="2"/>
  <c r="AA294" i="2"/>
  <c r="X290" i="2"/>
  <c r="AB290" i="2"/>
  <c r="AA290" i="2"/>
  <c r="AA320" i="2"/>
  <c r="X320" i="2"/>
  <c r="AB320" i="2"/>
  <c r="AA316" i="2"/>
  <c r="X316" i="2"/>
  <c r="AB316" i="2"/>
  <c r="AA312" i="2"/>
  <c r="X312" i="2"/>
  <c r="AB312" i="2"/>
  <c r="AA308" i="2"/>
  <c r="X308" i="2"/>
  <c r="AB308" i="2"/>
  <c r="X265" i="2"/>
  <c r="AB265" i="2"/>
  <c r="AA265" i="2"/>
  <c r="X261" i="2"/>
  <c r="AB261" i="2"/>
  <c r="AA261" i="2"/>
  <c r="X257" i="2"/>
  <c r="AB257" i="2"/>
  <c r="AA257" i="2"/>
  <c r="AA253" i="2"/>
  <c r="X253" i="2"/>
  <c r="AB253" i="2"/>
  <c r="AB283" i="2"/>
  <c r="AA283" i="2"/>
  <c r="X283" i="2"/>
  <c r="AB279" i="2"/>
  <c r="AA279" i="2"/>
  <c r="X279" i="2"/>
  <c r="AB275" i="2"/>
  <c r="AA275" i="2"/>
  <c r="X275" i="2"/>
  <c r="AB271" i="2"/>
  <c r="AA271" i="2"/>
  <c r="X271" i="2"/>
  <c r="X301" i="2"/>
  <c r="AB301" i="2"/>
  <c r="AA301" i="2"/>
  <c r="X297" i="2"/>
  <c r="AB297" i="2"/>
  <c r="AA297" i="2"/>
  <c r="X293" i="2"/>
  <c r="AB293" i="2"/>
  <c r="AA293" i="2"/>
  <c r="X289" i="2"/>
  <c r="AB289" i="2"/>
  <c r="AA289" i="2"/>
  <c r="AB319" i="2"/>
  <c r="AA319" i="2"/>
  <c r="X319" i="2"/>
  <c r="AB315" i="2"/>
  <c r="AA315" i="2"/>
  <c r="X315" i="2"/>
  <c r="AB311" i="2"/>
  <c r="AA311" i="2"/>
  <c r="X311" i="2"/>
  <c r="AB307" i="2"/>
  <c r="AA307" i="2"/>
  <c r="X307" i="2"/>
  <c r="X160" i="2"/>
  <c r="AB160" i="2"/>
  <c r="AA160" i="2"/>
  <c r="AA268" i="2"/>
  <c r="X268" i="2"/>
  <c r="AB268" i="2"/>
  <c r="AA264" i="2"/>
  <c r="X264" i="2"/>
  <c r="AB264" i="2"/>
  <c r="AA260" i="2"/>
  <c r="X260" i="2"/>
  <c r="AB260" i="2"/>
  <c r="AA256" i="2"/>
  <c r="X256" i="2"/>
  <c r="AB256" i="2"/>
  <c r="X286" i="2"/>
  <c r="AB286" i="2"/>
  <c r="AA286" i="2"/>
  <c r="X282" i="2"/>
  <c r="AB282" i="2"/>
  <c r="AA282" i="2"/>
  <c r="X278" i="2"/>
  <c r="AB278" i="2"/>
  <c r="AA278" i="2"/>
  <c r="X274" i="2"/>
  <c r="AB274" i="2"/>
  <c r="AA274" i="2"/>
  <c r="AA304" i="2"/>
  <c r="X304" i="2"/>
  <c r="AB304" i="2"/>
  <c r="AA300" i="2"/>
  <c r="X300" i="2"/>
  <c r="AB300" i="2"/>
  <c r="AA296" i="2"/>
  <c r="X296" i="2"/>
  <c r="AB296" i="2"/>
  <c r="AA292" i="2"/>
  <c r="X292" i="2"/>
  <c r="AB292" i="2"/>
  <c r="X322" i="2"/>
  <c r="AB322" i="2"/>
  <c r="AA322" i="2"/>
  <c r="X318" i="2"/>
  <c r="AB318" i="2"/>
  <c r="AA318" i="2"/>
  <c r="X314" i="2"/>
  <c r="AB314" i="2"/>
  <c r="AA314" i="2"/>
  <c r="X310" i="2"/>
  <c r="AB310" i="2"/>
  <c r="AA310" i="2"/>
  <c r="AA243" i="2"/>
  <c r="AB243" i="2"/>
  <c r="X243" i="2"/>
  <c r="X250" i="2"/>
  <c r="AA250" i="2"/>
  <c r="AB250" i="2"/>
  <c r="X246" i="2"/>
  <c r="AA246" i="2"/>
  <c r="AB246" i="2"/>
  <c r="AA242" i="2"/>
  <c r="X242" i="2"/>
  <c r="AB242" i="2"/>
  <c r="AA238" i="2"/>
  <c r="AB238" i="2"/>
  <c r="X238" i="2"/>
  <c r="AC316" i="2"/>
  <c r="AC312" i="2"/>
  <c r="AA247" i="2"/>
  <c r="AB247" i="2"/>
  <c r="X247" i="2"/>
  <c r="AB235" i="2"/>
  <c r="X235" i="2"/>
  <c r="AA235" i="2"/>
  <c r="AC320" i="2"/>
  <c r="AA249" i="2"/>
  <c r="AB249" i="2"/>
  <c r="X249" i="2"/>
  <c r="AA245" i="2"/>
  <c r="AB245" i="2"/>
  <c r="X245" i="2"/>
  <c r="AB241" i="2"/>
  <c r="AA241" i="2"/>
  <c r="X241" i="2"/>
  <c r="AB237" i="2"/>
  <c r="AA237" i="2"/>
  <c r="X237" i="2"/>
  <c r="AB239" i="2"/>
  <c r="AA239" i="2"/>
  <c r="X239" i="2"/>
  <c r="AC158" i="2"/>
  <c r="AA248" i="2"/>
  <c r="X248" i="2"/>
  <c r="AB248" i="2"/>
  <c r="AA244" i="2"/>
  <c r="X244" i="2"/>
  <c r="AB244" i="2"/>
  <c r="AA240" i="2"/>
  <c r="AB240" i="2"/>
  <c r="X240" i="2"/>
  <c r="AA236" i="2"/>
  <c r="AB236" i="2"/>
  <c r="X236" i="2"/>
  <c r="AH317" i="2"/>
  <c r="G14" i="2"/>
  <c r="AH236" i="2"/>
  <c r="AC315" i="2"/>
  <c r="AC317" i="2"/>
  <c r="AC298" i="2"/>
  <c r="AH295" i="2"/>
  <c r="AH284" i="2"/>
  <c r="AH298" i="2"/>
  <c r="AH293" i="2"/>
  <c r="AH291" i="2"/>
  <c r="AH267" i="2"/>
  <c r="AC253" i="2"/>
  <c r="AH297" i="2"/>
  <c r="AC290" i="2"/>
  <c r="AH316" i="2"/>
  <c r="AH244" i="2"/>
  <c r="AC235" i="2"/>
  <c r="AC267" i="2"/>
  <c r="AH247" i="2"/>
  <c r="AH265" i="2"/>
  <c r="AH301" i="2"/>
  <c r="AC321" i="2"/>
  <c r="AH294" i="2"/>
  <c r="AH307" i="2"/>
  <c r="AH240" i="2"/>
  <c r="AC294" i="2"/>
  <c r="AH290" i="2"/>
  <c r="AH315" i="2"/>
  <c r="AC249" i="2"/>
  <c r="AH239" i="2"/>
  <c r="AC257" i="2"/>
  <c r="AH282" i="2"/>
  <c r="AH241" i="2"/>
  <c r="AC236" i="2"/>
  <c r="AC301" i="2"/>
  <c r="AH313" i="2"/>
  <c r="AH249" i="2"/>
  <c r="AH248" i="2"/>
  <c r="AC244" i="2"/>
  <c r="AC243" i="2"/>
  <c r="AC241" i="2"/>
  <c r="AC261" i="2"/>
  <c r="AH280" i="2"/>
  <c r="AH278" i="2"/>
  <c r="AC313" i="2"/>
  <c r="AC309" i="2"/>
  <c r="AH266" i="2"/>
  <c r="AC248" i="2"/>
  <c r="AH245" i="2"/>
  <c r="AC240" i="2"/>
  <c r="AC266" i="2"/>
  <c r="AH263" i="2"/>
  <c r="AH259" i="2"/>
  <c r="AH258" i="2"/>
  <c r="AH255" i="2"/>
  <c r="AH254" i="2"/>
  <c r="AH158" i="2"/>
  <c r="AC247" i="2"/>
  <c r="AC245" i="2"/>
  <c r="AC239" i="2"/>
  <c r="AC237" i="2"/>
  <c r="AC265" i="2"/>
  <c r="AC263" i="2"/>
  <c r="AC259" i="2"/>
  <c r="AC255" i="2"/>
  <c r="AH272" i="2"/>
  <c r="AH304" i="2"/>
  <c r="AC302" i="2"/>
  <c r="AC319" i="2"/>
  <c r="AH312" i="2"/>
  <c r="AH311" i="2"/>
  <c r="AC308" i="2"/>
  <c r="AC307" i="2"/>
  <c r="AC289" i="2"/>
  <c r="AH237" i="2"/>
  <c r="AH262" i="2"/>
  <c r="AH302" i="2"/>
  <c r="AH308" i="2"/>
  <c r="AH160" i="2"/>
  <c r="AH243" i="2"/>
  <c r="AH235" i="2"/>
  <c r="AH260" i="2"/>
  <c r="AH256" i="2"/>
  <c r="AH276" i="2"/>
  <c r="AH274" i="2"/>
  <c r="AH300" i="2"/>
  <c r="AH289" i="2"/>
  <c r="AC311" i="2"/>
  <c r="AH309" i="2"/>
  <c r="AC277" i="2"/>
  <c r="AC273" i="2"/>
  <c r="AH159" i="2"/>
  <c r="AC284" i="2"/>
  <c r="AH283" i="2"/>
  <c r="AC280" i="2"/>
  <c r="AH279" i="2"/>
  <c r="AC276" i="2"/>
  <c r="AH275" i="2"/>
  <c r="AC272" i="2"/>
  <c r="AH271" i="2"/>
  <c r="AC285" i="2"/>
  <c r="AC281" i="2"/>
  <c r="AH250" i="2"/>
  <c r="AH246" i="2"/>
  <c r="AH242" i="2"/>
  <c r="AH238" i="2"/>
  <c r="AH268" i="2"/>
  <c r="AC262" i="2"/>
  <c r="AH261" i="2"/>
  <c r="AC258" i="2"/>
  <c r="AH257" i="2"/>
  <c r="AC254" i="2"/>
  <c r="AH253" i="2"/>
  <c r="AH285" i="2"/>
  <c r="AC283" i="2"/>
  <c r="AH281" i="2"/>
  <c r="AC279" i="2"/>
  <c r="AH277" i="2"/>
  <c r="AC275" i="2"/>
  <c r="AH273" i="2"/>
  <c r="AC271" i="2"/>
  <c r="AC297" i="2"/>
  <c r="AH296" i="2"/>
  <c r="AC293" i="2"/>
  <c r="AH292" i="2"/>
  <c r="AH320" i="2"/>
  <c r="AH319" i="2"/>
  <c r="AH318" i="2"/>
  <c r="AH314" i="2"/>
  <c r="AH310" i="2"/>
  <c r="AC322" i="2"/>
  <c r="AC318" i="2"/>
  <c r="AC314" i="2"/>
  <c r="AC310" i="2"/>
  <c r="AH322" i="2"/>
  <c r="AH303" i="2"/>
  <c r="AC300" i="2"/>
  <c r="AC303" i="2"/>
  <c r="AC299" i="2"/>
  <c r="AC295" i="2"/>
  <c r="AC291" i="2"/>
  <c r="AC304" i="2"/>
  <c r="AH299" i="2"/>
  <c r="AC296" i="2"/>
  <c r="AC292" i="2"/>
  <c r="AC286" i="2"/>
  <c r="AC282" i="2"/>
  <c r="AC278" i="2"/>
  <c r="AC274" i="2"/>
  <c r="AH286" i="2"/>
  <c r="AC268" i="2"/>
  <c r="AC264" i="2"/>
  <c r="AC260" i="2"/>
  <c r="AC256" i="2"/>
  <c r="AH264" i="2"/>
  <c r="AC250" i="2"/>
  <c r="AC246" i="2"/>
  <c r="AC242" i="2"/>
  <c r="AC238" i="2"/>
  <c r="AC160" i="2"/>
  <c r="AC159" i="2"/>
  <c r="G15" i="2" l="1"/>
  <c r="D206" i="2"/>
  <c r="E206" i="2"/>
  <c r="F206" i="2"/>
  <c r="G206" i="2"/>
  <c r="H206" i="2"/>
  <c r="I206" i="2"/>
  <c r="J206" i="2"/>
  <c r="K206" i="2"/>
  <c r="L206" i="2"/>
  <c r="M206" i="2"/>
  <c r="N206" i="2"/>
  <c r="O206" i="2"/>
  <c r="P206" i="2"/>
  <c r="Q206" i="2"/>
  <c r="C206" i="2"/>
  <c r="D184" i="2"/>
  <c r="E184" i="2"/>
  <c r="F184" i="2"/>
  <c r="G184" i="2"/>
  <c r="H184" i="2"/>
  <c r="I184" i="2"/>
  <c r="J184" i="2"/>
  <c r="K184" i="2"/>
  <c r="L184" i="2"/>
  <c r="M184" i="2"/>
  <c r="N184" i="2"/>
  <c r="O184" i="2"/>
  <c r="P184" i="2"/>
  <c r="Q184" i="2"/>
  <c r="C184" i="2"/>
  <c r="D162" i="2"/>
  <c r="E162" i="2"/>
  <c r="F162" i="2"/>
  <c r="G162" i="2"/>
  <c r="H162" i="2"/>
  <c r="I162" i="2"/>
  <c r="J162" i="2"/>
  <c r="K162" i="2"/>
  <c r="L162" i="2"/>
  <c r="M162" i="2"/>
  <c r="N162" i="2"/>
  <c r="O162" i="2"/>
  <c r="P162" i="2"/>
  <c r="Q162" i="2"/>
  <c r="C162" i="2"/>
  <c r="D139" i="2"/>
  <c r="E139" i="2"/>
  <c r="F139" i="2"/>
  <c r="G139" i="2"/>
  <c r="H139" i="2"/>
  <c r="I139" i="2"/>
  <c r="J139" i="2"/>
  <c r="K139" i="2"/>
  <c r="L139" i="2"/>
  <c r="M139" i="2"/>
  <c r="N139" i="2"/>
  <c r="O139" i="2"/>
  <c r="P139" i="2"/>
  <c r="Q139" i="2"/>
  <c r="C139" i="2"/>
  <c r="D117" i="2"/>
  <c r="E117" i="2"/>
  <c r="F117" i="2"/>
  <c r="G117" i="2"/>
  <c r="H117" i="2"/>
  <c r="I117" i="2"/>
  <c r="J117" i="2"/>
  <c r="K117" i="2"/>
  <c r="L117" i="2"/>
  <c r="M117" i="2"/>
  <c r="N117" i="2"/>
  <c r="O117" i="2"/>
  <c r="P117" i="2"/>
  <c r="Q117" i="2"/>
  <c r="C117" i="2"/>
  <c r="D73" i="2"/>
  <c r="E73" i="2"/>
  <c r="F73" i="2"/>
  <c r="G73" i="2"/>
  <c r="H73" i="2"/>
  <c r="I73" i="2"/>
  <c r="J73" i="2"/>
  <c r="K73" i="2"/>
  <c r="L73" i="2"/>
  <c r="M73" i="2"/>
  <c r="N73" i="2"/>
  <c r="O73" i="2"/>
  <c r="P73" i="2"/>
  <c r="Q73" i="2"/>
  <c r="C73" i="2"/>
  <c r="G16" i="2" l="1"/>
  <c r="AO266" i="2"/>
  <c r="AP266" i="2"/>
  <c r="AQ266" i="2"/>
  <c r="AR266" i="2"/>
  <c r="AS266" i="2"/>
  <c r="AT266" i="2"/>
  <c r="AU266" i="2"/>
  <c r="AV266" i="2"/>
  <c r="AW266" i="2"/>
  <c r="AX266" i="2"/>
  <c r="AY266" i="2"/>
  <c r="AZ266" i="2"/>
  <c r="BA266" i="2"/>
  <c r="BB266" i="2"/>
  <c r="AO267" i="2"/>
  <c r="AP267" i="2"/>
  <c r="AQ267" i="2"/>
  <c r="AR267" i="2"/>
  <c r="AS267" i="2"/>
  <c r="AT267" i="2"/>
  <c r="AU267" i="2"/>
  <c r="AV267" i="2"/>
  <c r="AW267" i="2"/>
  <c r="AX267" i="2"/>
  <c r="AY267" i="2"/>
  <c r="AZ267" i="2"/>
  <c r="BA267" i="2"/>
  <c r="BB267" i="2"/>
  <c r="AO268" i="2"/>
  <c r="AP268" i="2"/>
  <c r="AQ268" i="2"/>
  <c r="AR268" i="2"/>
  <c r="AS268" i="2"/>
  <c r="AT268" i="2"/>
  <c r="AU268" i="2"/>
  <c r="AV268" i="2"/>
  <c r="AW268" i="2"/>
  <c r="AX268" i="2"/>
  <c r="AY268" i="2"/>
  <c r="AY278" i="2" s="1"/>
  <c r="AY279" i="2" s="1"/>
  <c r="AZ268" i="2"/>
  <c r="AZ278" i="2" s="1"/>
  <c r="AZ279" i="2" s="1"/>
  <c r="BA268" i="2"/>
  <c r="BA278" i="2" s="1"/>
  <c r="BA279" i="2" s="1"/>
  <c r="BB268" i="2"/>
  <c r="BB278" i="2" s="1"/>
  <c r="BB279" i="2" s="1"/>
  <c r="AO269" i="2"/>
  <c r="AP269" i="2"/>
  <c r="AQ269" i="2"/>
  <c r="AR269" i="2"/>
  <c r="AS269" i="2"/>
  <c r="AT269" i="2"/>
  <c r="AU269" i="2"/>
  <c r="AV269" i="2"/>
  <c r="AW269" i="2"/>
  <c r="AX269" i="2"/>
  <c r="AY269" i="2"/>
  <c r="AZ269" i="2"/>
  <c r="BA269" i="2"/>
  <c r="BB269" i="2"/>
  <c r="AS278" i="2"/>
  <c r="AS279" i="2" s="1"/>
  <c r="AX278" i="2"/>
  <c r="AX279" i="2" s="1"/>
  <c r="AN268" i="2"/>
  <c r="AO250" i="2"/>
  <c r="AP250" i="2"/>
  <c r="AQ250" i="2"/>
  <c r="AR250" i="2"/>
  <c r="AS250" i="2"/>
  <c r="AT250" i="2"/>
  <c r="AU250" i="2"/>
  <c r="AV250" i="2"/>
  <c r="AW250" i="2"/>
  <c r="AX250" i="2"/>
  <c r="AY250" i="2"/>
  <c r="AZ250" i="2"/>
  <c r="BA250" i="2"/>
  <c r="BB250" i="2"/>
  <c r="AO251" i="2"/>
  <c r="AP251" i="2"/>
  <c r="AQ251" i="2"/>
  <c r="AR251" i="2"/>
  <c r="AS251" i="2"/>
  <c r="AT251" i="2"/>
  <c r="AU251" i="2"/>
  <c r="AV251" i="2"/>
  <c r="AW251" i="2"/>
  <c r="AX251" i="2"/>
  <c r="AY251" i="2"/>
  <c r="AZ251" i="2"/>
  <c r="BA251" i="2"/>
  <c r="BB251" i="2"/>
  <c r="AO252" i="2"/>
  <c r="AP252" i="2"/>
  <c r="AQ252" i="2"/>
  <c r="AR252" i="2"/>
  <c r="AS252" i="2"/>
  <c r="AT252" i="2"/>
  <c r="AU252" i="2"/>
  <c r="AV252" i="2"/>
  <c r="AW252" i="2"/>
  <c r="AX252" i="2"/>
  <c r="AY252" i="2"/>
  <c r="AZ252" i="2"/>
  <c r="AZ262" i="2" s="1"/>
  <c r="AZ263" i="2" s="1"/>
  <c r="BA252" i="2"/>
  <c r="BA262" i="2" s="1"/>
  <c r="BA263" i="2" s="1"/>
  <c r="BB252" i="2"/>
  <c r="BB262" i="2" s="1"/>
  <c r="BB263" i="2" s="1"/>
  <c r="AO253" i="2"/>
  <c r="AP253" i="2"/>
  <c r="AQ253" i="2"/>
  <c r="AR253" i="2"/>
  <c r="AS253" i="2"/>
  <c r="AT253" i="2"/>
  <c r="AU253" i="2"/>
  <c r="AV253" i="2"/>
  <c r="AW253" i="2"/>
  <c r="AX253" i="2"/>
  <c r="AY253" i="2"/>
  <c r="AZ253" i="2"/>
  <c r="BA253" i="2"/>
  <c r="BB253" i="2"/>
  <c r="AS262" i="2"/>
  <c r="AS263" i="2" s="1"/>
  <c r="AX262" i="2"/>
  <c r="AX263" i="2" s="1"/>
  <c r="AY262" i="2"/>
  <c r="AY263" i="2" s="1"/>
  <c r="AN252" i="2"/>
  <c r="AO8" i="2"/>
  <c r="AP8" i="2"/>
  <c r="AQ8" i="2"/>
  <c r="AR8" i="2"/>
  <c r="AS8" i="2"/>
  <c r="AT8" i="2"/>
  <c r="AU8" i="2"/>
  <c r="AV8" i="2"/>
  <c r="AW8" i="2"/>
  <c r="AX8" i="2"/>
  <c r="AY8" i="2"/>
  <c r="AZ8" i="2"/>
  <c r="BA8" i="2"/>
  <c r="BB8" i="2"/>
  <c r="AO9" i="2"/>
  <c r="AP9" i="2"/>
  <c r="AQ9" i="2"/>
  <c r="AR9" i="2"/>
  <c r="AS9" i="2"/>
  <c r="AT9" i="2"/>
  <c r="AU9" i="2"/>
  <c r="AV9" i="2"/>
  <c r="AW9" i="2"/>
  <c r="AX9" i="2"/>
  <c r="AY9" i="2"/>
  <c r="AZ9" i="2"/>
  <c r="BA9" i="2"/>
  <c r="BB9" i="2"/>
  <c r="AO10" i="2"/>
  <c r="AP10" i="2"/>
  <c r="AQ10" i="2"/>
  <c r="AR10" i="2"/>
  <c r="AS10" i="2"/>
  <c r="AT10" i="2"/>
  <c r="AU10" i="2"/>
  <c r="AV10" i="2"/>
  <c r="AW10" i="2"/>
  <c r="AX10" i="2"/>
  <c r="AX20" i="2" s="1"/>
  <c r="AX21" i="2" s="1"/>
  <c r="AY10" i="2"/>
  <c r="AY20" i="2" s="1"/>
  <c r="AY21" i="2" s="1"/>
  <c r="AZ10" i="2"/>
  <c r="AZ20" i="2" s="1"/>
  <c r="AZ21" i="2" s="1"/>
  <c r="BA10" i="2"/>
  <c r="BA20" i="2" s="1"/>
  <c r="BA21" i="2" s="1"/>
  <c r="BB10" i="2"/>
  <c r="BB20" i="2" s="1"/>
  <c r="BB21" i="2" s="1"/>
  <c r="AO11" i="2"/>
  <c r="AP11" i="2"/>
  <c r="AQ11" i="2"/>
  <c r="AR11" i="2"/>
  <c r="AS11" i="2"/>
  <c r="AT11" i="2"/>
  <c r="AU11" i="2"/>
  <c r="AV11" i="2"/>
  <c r="AW11" i="2"/>
  <c r="AX11" i="2"/>
  <c r="AY11" i="2"/>
  <c r="AZ11" i="2"/>
  <c r="BA11" i="2"/>
  <c r="BB11" i="2"/>
  <c r="AN10" i="2"/>
  <c r="AO23" i="2"/>
  <c r="AP23" i="2"/>
  <c r="AQ23" i="2"/>
  <c r="AR23" i="2"/>
  <c r="AS23" i="2"/>
  <c r="AT23" i="2"/>
  <c r="AU23" i="2"/>
  <c r="AV23" i="2"/>
  <c r="AW23" i="2"/>
  <c r="AX23" i="2"/>
  <c r="AY23" i="2"/>
  <c r="AZ23" i="2"/>
  <c r="BA23" i="2"/>
  <c r="BB23" i="2"/>
  <c r="AO24" i="2"/>
  <c r="AP24" i="2"/>
  <c r="AQ24" i="2"/>
  <c r="AR24" i="2"/>
  <c r="AS24" i="2"/>
  <c r="AT24" i="2"/>
  <c r="AU24" i="2"/>
  <c r="AV24" i="2"/>
  <c r="AW24" i="2"/>
  <c r="AX24" i="2"/>
  <c r="AY24" i="2"/>
  <c r="AZ24" i="2"/>
  <c r="BA24" i="2"/>
  <c r="BB24" i="2"/>
  <c r="AX35" i="2"/>
  <c r="AX36" i="2" s="1"/>
  <c r="AY35" i="2"/>
  <c r="AY36" i="2" s="1"/>
  <c r="AZ35" i="2"/>
  <c r="AZ36" i="2" s="1"/>
  <c r="BB35" i="2"/>
  <c r="BB36" i="2" s="1"/>
  <c r="AO26" i="2"/>
  <c r="AP26" i="2"/>
  <c r="AQ26" i="2"/>
  <c r="AR26" i="2"/>
  <c r="AS26" i="2"/>
  <c r="AT26" i="2"/>
  <c r="AU26" i="2"/>
  <c r="AV26" i="2"/>
  <c r="AW26" i="2"/>
  <c r="AX26" i="2"/>
  <c r="AY26" i="2"/>
  <c r="AZ26" i="2"/>
  <c r="BA26" i="2"/>
  <c r="BB26" i="2"/>
  <c r="BA35" i="2"/>
  <c r="BA36" i="2" s="1"/>
  <c r="AO38" i="2"/>
  <c r="AP38" i="2"/>
  <c r="AQ38" i="2"/>
  <c r="AR38" i="2"/>
  <c r="AS38" i="2"/>
  <c r="AT38" i="2"/>
  <c r="AU38" i="2"/>
  <c r="AV38" i="2"/>
  <c r="AW38" i="2"/>
  <c r="AX38" i="2"/>
  <c r="AY38" i="2"/>
  <c r="AZ38" i="2"/>
  <c r="BA38" i="2"/>
  <c r="BB38" i="2"/>
  <c r="AO39" i="2"/>
  <c r="AP39" i="2"/>
  <c r="AQ39" i="2"/>
  <c r="AR39" i="2"/>
  <c r="AS39" i="2"/>
  <c r="AT39" i="2"/>
  <c r="AU39" i="2"/>
  <c r="AV39" i="2"/>
  <c r="AW39" i="2"/>
  <c r="AX39" i="2"/>
  <c r="AY39" i="2"/>
  <c r="AZ39" i="2"/>
  <c r="BA39" i="2"/>
  <c r="BB39" i="2"/>
  <c r="AO40" i="2"/>
  <c r="AP40" i="2"/>
  <c r="AQ40" i="2"/>
  <c r="AR40" i="2"/>
  <c r="AS40" i="2"/>
  <c r="AT40" i="2"/>
  <c r="AU40" i="2"/>
  <c r="AV40" i="2"/>
  <c r="AW40" i="2"/>
  <c r="AX40" i="2"/>
  <c r="AX50" i="2" s="1"/>
  <c r="AX51" i="2" s="1"/>
  <c r="AY40" i="2"/>
  <c r="AY50" i="2" s="1"/>
  <c r="AY51" i="2" s="1"/>
  <c r="AZ40" i="2"/>
  <c r="AZ50" i="2" s="1"/>
  <c r="AZ51" i="2" s="1"/>
  <c r="BA40" i="2"/>
  <c r="BA50" i="2" s="1"/>
  <c r="BA51" i="2" s="1"/>
  <c r="BB40" i="2"/>
  <c r="BB50" i="2" s="1"/>
  <c r="BB51" i="2" s="1"/>
  <c r="AO41" i="2"/>
  <c r="AP41" i="2"/>
  <c r="AQ41" i="2"/>
  <c r="AR41" i="2"/>
  <c r="AS41" i="2"/>
  <c r="AT41" i="2"/>
  <c r="AU41" i="2"/>
  <c r="AV41" i="2"/>
  <c r="AW41" i="2"/>
  <c r="AX41" i="2"/>
  <c r="AY41" i="2"/>
  <c r="AZ41" i="2"/>
  <c r="BA41" i="2"/>
  <c r="BB41" i="2"/>
  <c r="AN40" i="2"/>
  <c r="AO53" i="2"/>
  <c r="AP53" i="2"/>
  <c r="AQ53" i="2"/>
  <c r="AR53" i="2"/>
  <c r="AS53" i="2"/>
  <c r="AT53" i="2"/>
  <c r="AU53" i="2"/>
  <c r="AV53" i="2"/>
  <c r="AW53" i="2"/>
  <c r="AX53" i="2"/>
  <c r="AY53" i="2"/>
  <c r="AZ53" i="2"/>
  <c r="BA53" i="2"/>
  <c r="BB53" i="2"/>
  <c r="AO54" i="2"/>
  <c r="AP54" i="2"/>
  <c r="AQ54" i="2"/>
  <c r="AR54" i="2"/>
  <c r="AS54" i="2"/>
  <c r="AT54" i="2"/>
  <c r="AU54" i="2"/>
  <c r="AV54" i="2"/>
  <c r="AW54" i="2"/>
  <c r="AX54" i="2"/>
  <c r="AY54" i="2"/>
  <c r="AZ54" i="2"/>
  <c r="BA54" i="2"/>
  <c r="BB54" i="2"/>
  <c r="AO55" i="2"/>
  <c r="AP55" i="2"/>
  <c r="AQ55" i="2"/>
  <c r="AR55" i="2"/>
  <c r="AS55" i="2"/>
  <c r="AT55" i="2"/>
  <c r="AU55" i="2"/>
  <c r="AV55" i="2"/>
  <c r="AW55" i="2"/>
  <c r="AX55" i="2"/>
  <c r="AX65" i="2" s="1"/>
  <c r="AX66" i="2" s="1"/>
  <c r="AY55" i="2"/>
  <c r="AY65" i="2" s="1"/>
  <c r="AY66" i="2" s="1"/>
  <c r="AZ55" i="2"/>
  <c r="AZ65" i="2" s="1"/>
  <c r="AZ66" i="2" s="1"/>
  <c r="BA55" i="2"/>
  <c r="BB55" i="2"/>
  <c r="BB65" i="2" s="1"/>
  <c r="BB66" i="2" s="1"/>
  <c r="AO56" i="2"/>
  <c r="AP56" i="2"/>
  <c r="AQ56" i="2"/>
  <c r="AR56" i="2"/>
  <c r="AS56" i="2"/>
  <c r="AT56" i="2"/>
  <c r="AU56" i="2"/>
  <c r="AV56" i="2"/>
  <c r="AW56" i="2"/>
  <c r="AX56" i="2"/>
  <c r="AY56" i="2"/>
  <c r="AZ56" i="2"/>
  <c r="BA56" i="2"/>
  <c r="BB56" i="2"/>
  <c r="BA65" i="2"/>
  <c r="BA66" i="2" s="1"/>
  <c r="AN55" i="2"/>
  <c r="AO68" i="2"/>
  <c r="AP68" i="2"/>
  <c r="AQ68" i="2"/>
  <c r="AR68" i="2"/>
  <c r="AS68" i="2"/>
  <c r="AT68" i="2"/>
  <c r="AU68" i="2"/>
  <c r="AV68" i="2"/>
  <c r="AW68" i="2"/>
  <c r="AX68" i="2"/>
  <c r="AY68" i="2"/>
  <c r="AZ68" i="2"/>
  <c r="BA68" i="2"/>
  <c r="BB68" i="2"/>
  <c r="AO69" i="2"/>
  <c r="AP69" i="2"/>
  <c r="AQ69" i="2"/>
  <c r="AR69" i="2"/>
  <c r="AS69" i="2"/>
  <c r="AT69" i="2"/>
  <c r="AU69" i="2"/>
  <c r="AV69" i="2"/>
  <c r="AW69" i="2"/>
  <c r="AX69" i="2"/>
  <c r="AY69" i="2"/>
  <c r="AZ69" i="2"/>
  <c r="BA69" i="2"/>
  <c r="BB69" i="2"/>
  <c r="AO70" i="2"/>
  <c r="AP70" i="2"/>
  <c r="AQ70" i="2"/>
  <c r="AR70" i="2"/>
  <c r="AS70" i="2"/>
  <c r="AT70" i="2"/>
  <c r="AU70" i="2"/>
  <c r="AV70" i="2"/>
  <c r="AW70" i="2"/>
  <c r="AX70" i="2"/>
  <c r="AX80" i="2" s="1"/>
  <c r="AX81" i="2" s="1"/>
  <c r="AY70" i="2"/>
  <c r="AY80" i="2" s="1"/>
  <c r="AY81" i="2" s="1"/>
  <c r="AZ70" i="2"/>
  <c r="AZ80" i="2" s="1"/>
  <c r="AZ81" i="2" s="1"/>
  <c r="BA70" i="2"/>
  <c r="BA80" i="2" s="1"/>
  <c r="BA81" i="2" s="1"/>
  <c r="BB70" i="2"/>
  <c r="BB80" i="2" s="1"/>
  <c r="BB81" i="2" s="1"/>
  <c r="AO71" i="2"/>
  <c r="AP71" i="2"/>
  <c r="AQ71" i="2"/>
  <c r="AR71" i="2"/>
  <c r="AS71" i="2"/>
  <c r="AT71" i="2"/>
  <c r="AU71" i="2"/>
  <c r="AV71" i="2"/>
  <c r="AW71" i="2"/>
  <c r="AX71" i="2"/>
  <c r="AY71" i="2"/>
  <c r="AZ71" i="2"/>
  <c r="BA71" i="2"/>
  <c r="BB71" i="2"/>
  <c r="AN70" i="2"/>
  <c r="AO83" i="2"/>
  <c r="AP83" i="2"/>
  <c r="AQ83" i="2"/>
  <c r="AR83" i="2"/>
  <c r="AS83" i="2"/>
  <c r="AT83" i="2"/>
  <c r="AU83" i="2"/>
  <c r="AV83" i="2"/>
  <c r="AW83" i="2"/>
  <c r="AX83" i="2"/>
  <c r="AY83" i="2"/>
  <c r="AZ83" i="2"/>
  <c r="BA83" i="2"/>
  <c r="BB83" i="2"/>
  <c r="AO84" i="2"/>
  <c r="AP84" i="2"/>
  <c r="AQ84" i="2"/>
  <c r="AR84" i="2"/>
  <c r="AS84" i="2"/>
  <c r="AT84" i="2"/>
  <c r="AU84" i="2"/>
  <c r="AV84" i="2"/>
  <c r="AW84" i="2"/>
  <c r="AX84" i="2"/>
  <c r="AY84" i="2"/>
  <c r="AZ84" i="2"/>
  <c r="BA84" i="2"/>
  <c r="BB84" i="2"/>
  <c r="AO85" i="2"/>
  <c r="AP85" i="2"/>
  <c r="AQ85" i="2"/>
  <c r="AR85" i="2"/>
  <c r="AS85" i="2"/>
  <c r="AT85" i="2"/>
  <c r="AU85" i="2"/>
  <c r="AV85" i="2"/>
  <c r="AW85" i="2"/>
  <c r="AX85" i="2"/>
  <c r="AX95" i="2" s="1"/>
  <c r="AX96" i="2" s="1"/>
  <c r="AY85" i="2"/>
  <c r="AY95" i="2" s="1"/>
  <c r="AY96" i="2" s="1"/>
  <c r="AZ85" i="2"/>
  <c r="AZ95" i="2" s="1"/>
  <c r="AZ96" i="2" s="1"/>
  <c r="BA85" i="2"/>
  <c r="BA95" i="2" s="1"/>
  <c r="BA96" i="2" s="1"/>
  <c r="BB85" i="2"/>
  <c r="BB95" i="2" s="1"/>
  <c r="BB96" i="2" s="1"/>
  <c r="AO86" i="2"/>
  <c r="AP86" i="2"/>
  <c r="AQ86" i="2"/>
  <c r="AR86" i="2"/>
  <c r="AS86" i="2"/>
  <c r="AT86" i="2"/>
  <c r="AU86" i="2"/>
  <c r="AV86" i="2"/>
  <c r="AW86" i="2"/>
  <c r="AX86" i="2"/>
  <c r="AY86" i="2"/>
  <c r="AZ86" i="2"/>
  <c r="BA86" i="2"/>
  <c r="BB86" i="2"/>
  <c r="AO99" i="2"/>
  <c r="AP99" i="2"/>
  <c r="AQ99" i="2"/>
  <c r="AR99" i="2"/>
  <c r="AS99" i="2"/>
  <c r="AT99" i="2"/>
  <c r="AU99" i="2"/>
  <c r="AV99" i="2"/>
  <c r="AW99" i="2"/>
  <c r="AX99" i="2"/>
  <c r="AY99" i="2"/>
  <c r="AZ99" i="2"/>
  <c r="BA99" i="2"/>
  <c r="BB99" i="2"/>
  <c r="AO100" i="2"/>
  <c r="AP100" i="2"/>
  <c r="AQ100" i="2"/>
  <c r="AR100" i="2"/>
  <c r="AS100" i="2"/>
  <c r="AT100" i="2"/>
  <c r="AU100" i="2"/>
  <c r="AV100" i="2"/>
  <c r="AW100" i="2"/>
  <c r="AX100" i="2"/>
  <c r="AY100" i="2"/>
  <c r="AZ100" i="2"/>
  <c r="BA100" i="2"/>
  <c r="BB100" i="2"/>
  <c r="AX111" i="2"/>
  <c r="AX112" i="2" s="1"/>
  <c r="AY111" i="2"/>
  <c r="AY112" i="2" s="1"/>
  <c r="AZ111" i="2"/>
  <c r="AZ112" i="2" s="1"/>
  <c r="BA111" i="2"/>
  <c r="BA112" i="2" s="1"/>
  <c r="BB111" i="2"/>
  <c r="BB112" i="2" s="1"/>
  <c r="AO102" i="2"/>
  <c r="AP102" i="2"/>
  <c r="AQ102" i="2"/>
  <c r="AR102" i="2"/>
  <c r="AS102" i="2"/>
  <c r="AT102" i="2"/>
  <c r="AU102" i="2"/>
  <c r="AV102" i="2"/>
  <c r="AW102" i="2"/>
  <c r="AX102" i="2"/>
  <c r="AY102" i="2"/>
  <c r="AZ102" i="2"/>
  <c r="BA102" i="2"/>
  <c r="BB102" i="2"/>
  <c r="AO114" i="2"/>
  <c r="AP114" i="2"/>
  <c r="AQ114" i="2"/>
  <c r="AR114" i="2"/>
  <c r="AS114" i="2"/>
  <c r="AT114" i="2"/>
  <c r="AU114" i="2"/>
  <c r="AV114" i="2"/>
  <c r="AW114" i="2"/>
  <c r="AX114" i="2"/>
  <c r="AY114" i="2"/>
  <c r="AZ114" i="2"/>
  <c r="BA114" i="2"/>
  <c r="BB114" i="2"/>
  <c r="AO115" i="2"/>
  <c r="AP115" i="2"/>
  <c r="AQ115" i="2"/>
  <c r="AR115" i="2"/>
  <c r="AS115" i="2"/>
  <c r="AT115" i="2"/>
  <c r="AU115" i="2"/>
  <c r="AV115" i="2"/>
  <c r="AW115" i="2"/>
  <c r="AX115" i="2"/>
  <c r="AY115" i="2"/>
  <c r="AZ115" i="2"/>
  <c r="BA115" i="2"/>
  <c r="BB115" i="2"/>
  <c r="AX126" i="2"/>
  <c r="AX127" i="2" s="1"/>
  <c r="AY126" i="2"/>
  <c r="AY127" i="2" s="1"/>
  <c r="AZ126" i="2"/>
  <c r="AZ127" i="2" s="1"/>
  <c r="BA126" i="2"/>
  <c r="BA127" i="2" s="1"/>
  <c r="BB126" i="2"/>
  <c r="BB127" i="2" s="1"/>
  <c r="AO117" i="2"/>
  <c r="AP117" i="2"/>
  <c r="AQ117" i="2"/>
  <c r="AR117" i="2"/>
  <c r="AS117" i="2"/>
  <c r="AT117" i="2"/>
  <c r="AU117" i="2"/>
  <c r="AV117" i="2"/>
  <c r="AW117" i="2"/>
  <c r="AX117" i="2"/>
  <c r="AY117" i="2"/>
  <c r="AZ117" i="2"/>
  <c r="BA117" i="2"/>
  <c r="BB117" i="2"/>
  <c r="AO129" i="2"/>
  <c r="AP129" i="2"/>
  <c r="AQ129" i="2"/>
  <c r="AR129" i="2"/>
  <c r="AS129" i="2"/>
  <c r="AT129" i="2"/>
  <c r="AU129" i="2"/>
  <c r="AV129" i="2"/>
  <c r="AW129" i="2"/>
  <c r="AX129" i="2"/>
  <c r="AY129" i="2"/>
  <c r="AZ129" i="2"/>
  <c r="BA129" i="2"/>
  <c r="BB129" i="2"/>
  <c r="AO130" i="2"/>
  <c r="AP130" i="2"/>
  <c r="AQ130" i="2"/>
  <c r="AR130" i="2"/>
  <c r="AS130" i="2"/>
  <c r="AT130" i="2"/>
  <c r="AU130" i="2"/>
  <c r="AV130" i="2"/>
  <c r="AW130" i="2"/>
  <c r="AX130" i="2"/>
  <c r="AY130" i="2"/>
  <c r="AZ130" i="2"/>
  <c r="BA130" i="2"/>
  <c r="BB130" i="2"/>
  <c r="AX141" i="2"/>
  <c r="AX142" i="2" s="1"/>
  <c r="AY141" i="2"/>
  <c r="AY142" i="2" s="1"/>
  <c r="AZ141" i="2"/>
  <c r="AZ142" i="2" s="1"/>
  <c r="BB141" i="2"/>
  <c r="BB142" i="2" s="1"/>
  <c r="AO132" i="2"/>
  <c r="AP132" i="2"/>
  <c r="AQ132" i="2"/>
  <c r="AR132" i="2"/>
  <c r="AS132" i="2"/>
  <c r="AT132" i="2"/>
  <c r="AU132" i="2"/>
  <c r="AV132" i="2"/>
  <c r="AW132" i="2"/>
  <c r="AX132" i="2"/>
  <c r="AY132" i="2"/>
  <c r="AZ132" i="2"/>
  <c r="BA132" i="2"/>
  <c r="BB132" i="2"/>
  <c r="BA141" i="2"/>
  <c r="BA142" i="2" s="1"/>
  <c r="AO144" i="2"/>
  <c r="AP144" i="2"/>
  <c r="AQ144" i="2"/>
  <c r="AR144" i="2"/>
  <c r="AS144" i="2"/>
  <c r="AT144" i="2"/>
  <c r="AU144" i="2"/>
  <c r="AV144" i="2"/>
  <c r="AW144" i="2"/>
  <c r="AX144" i="2"/>
  <c r="AY144" i="2"/>
  <c r="AZ144" i="2"/>
  <c r="BA144" i="2"/>
  <c r="BB144" i="2"/>
  <c r="AO145" i="2"/>
  <c r="AP145" i="2"/>
  <c r="AQ145" i="2"/>
  <c r="AR145" i="2"/>
  <c r="AS145" i="2"/>
  <c r="AT145" i="2"/>
  <c r="AU145" i="2"/>
  <c r="AV145" i="2"/>
  <c r="AW145" i="2"/>
  <c r="AX145" i="2"/>
  <c r="AY145" i="2"/>
  <c r="AZ145" i="2"/>
  <c r="BA145" i="2"/>
  <c r="BB145" i="2"/>
  <c r="AO146" i="2"/>
  <c r="AP146" i="2"/>
  <c r="AQ146" i="2"/>
  <c r="AR146" i="2"/>
  <c r="AS146" i="2"/>
  <c r="AT146" i="2"/>
  <c r="AU146" i="2"/>
  <c r="AV146" i="2"/>
  <c r="AW146" i="2"/>
  <c r="AX146" i="2"/>
  <c r="AX156" i="2" s="1"/>
  <c r="AX157" i="2" s="1"/>
  <c r="AY146" i="2"/>
  <c r="AY156" i="2" s="1"/>
  <c r="AY157" i="2" s="1"/>
  <c r="AZ146" i="2"/>
  <c r="AZ156" i="2" s="1"/>
  <c r="AZ157" i="2" s="1"/>
  <c r="BA146" i="2"/>
  <c r="BB146" i="2"/>
  <c r="BB156" i="2" s="1"/>
  <c r="BB157" i="2" s="1"/>
  <c r="AO147" i="2"/>
  <c r="AP147" i="2"/>
  <c r="AQ147" i="2"/>
  <c r="AR147" i="2"/>
  <c r="AS147" i="2"/>
  <c r="AT147" i="2"/>
  <c r="AU147" i="2"/>
  <c r="AV147" i="2"/>
  <c r="AW147" i="2"/>
  <c r="AX147" i="2"/>
  <c r="AY147" i="2"/>
  <c r="AZ147" i="2"/>
  <c r="BA147" i="2"/>
  <c r="BB147" i="2"/>
  <c r="BA156" i="2"/>
  <c r="BA157" i="2" s="1"/>
  <c r="AN146" i="2"/>
  <c r="AO159" i="2"/>
  <c r="AP159" i="2"/>
  <c r="AQ159" i="2"/>
  <c r="AR159" i="2"/>
  <c r="AS159" i="2"/>
  <c r="AT159" i="2"/>
  <c r="AU159" i="2"/>
  <c r="AV159" i="2"/>
  <c r="AW159" i="2"/>
  <c r="AX159" i="2"/>
  <c r="AY159" i="2"/>
  <c r="AZ159" i="2"/>
  <c r="BA159" i="2"/>
  <c r="BB159" i="2"/>
  <c r="AO160" i="2"/>
  <c r="AP160" i="2"/>
  <c r="AQ160" i="2"/>
  <c r="AR160" i="2"/>
  <c r="AS160" i="2"/>
  <c r="AT160" i="2"/>
  <c r="AU160" i="2"/>
  <c r="AV160" i="2"/>
  <c r="AW160" i="2"/>
  <c r="AX160" i="2"/>
  <c r="AY160" i="2"/>
  <c r="AZ160" i="2"/>
  <c r="BA160" i="2"/>
  <c r="BB160" i="2"/>
  <c r="AO161" i="2"/>
  <c r="AP161" i="2"/>
  <c r="AQ161" i="2"/>
  <c r="AR161" i="2"/>
  <c r="AS161" i="2"/>
  <c r="AT161" i="2"/>
  <c r="AU161" i="2"/>
  <c r="AV161" i="2"/>
  <c r="AW161" i="2"/>
  <c r="AX161" i="2"/>
  <c r="AX171" i="2" s="1"/>
  <c r="AX172" i="2" s="1"/>
  <c r="AY161" i="2"/>
  <c r="AY171" i="2" s="1"/>
  <c r="AY172" i="2" s="1"/>
  <c r="AZ161" i="2"/>
  <c r="AZ171" i="2" s="1"/>
  <c r="AZ172" i="2" s="1"/>
  <c r="BA161" i="2"/>
  <c r="BA171" i="2" s="1"/>
  <c r="BA172" i="2" s="1"/>
  <c r="BB161" i="2"/>
  <c r="BB171" i="2" s="1"/>
  <c r="BB172" i="2" s="1"/>
  <c r="AO162" i="2"/>
  <c r="AP162" i="2"/>
  <c r="AQ162" i="2"/>
  <c r="AR162" i="2"/>
  <c r="AS162" i="2"/>
  <c r="AT162" i="2"/>
  <c r="AU162" i="2"/>
  <c r="AV162" i="2"/>
  <c r="AW162" i="2"/>
  <c r="AX162" i="2"/>
  <c r="AY162" i="2"/>
  <c r="AZ162" i="2"/>
  <c r="BA162" i="2"/>
  <c r="BB162" i="2"/>
  <c r="AN161" i="2"/>
  <c r="AO174" i="2"/>
  <c r="AP174" i="2"/>
  <c r="AQ174" i="2"/>
  <c r="AR174" i="2"/>
  <c r="AS174" i="2"/>
  <c r="AT174" i="2"/>
  <c r="AU174" i="2"/>
  <c r="AV174" i="2"/>
  <c r="AW174" i="2"/>
  <c r="AX174" i="2"/>
  <c r="AY174" i="2"/>
  <c r="AZ174" i="2"/>
  <c r="BA174" i="2"/>
  <c r="BB174" i="2"/>
  <c r="AO175" i="2"/>
  <c r="AP175" i="2"/>
  <c r="AQ175" i="2"/>
  <c r="AR175" i="2"/>
  <c r="AS175" i="2"/>
  <c r="AT175" i="2"/>
  <c r="AU175" i="2"/>
  <c r="AV175" i="2"/>
  <c r="AW175" i="2"/>
  <c r="AX175" i="2"/>
  <c r="AY175" i="2"/>
  <c r="AZ175" i="2"/>
  <c r="BA175" i="2"/>
  <c r="BB175" i="2"/>
  <c r="AO176" i="2"/>
  <c r="AP176" i="2"/>
  <c r="AQ176" i="2"/>
  <c r="AR176" i="2"/>
  <c r="AS176" i="2"/>
  <c r="AT176" i="2"/>
  <c r="AU176" i="2"/>
  <c r="AV176" i="2"/>
  <c r="AW176" i="2"/>
  <c r="AX176" i="2"/>
  <c r="AX186" i="2" s="1"/>
  <c r="AX187" i="2" s="1"/>
  <c r="AY176" i="2"/>
  <c r="AY186" i="2" s="1"/>
  <c r="AY187" i="2" s="1"/>
  <c r="AZ176" i="2"/>
  <c r="AZ186" i="2" s="1"/>
  <c r="AZ187" i="2" s="1"/>
  <c r="BA176" i="2"/>
  <c r="BB176" i="2"/>
  <c r="BB186" i="2" s="1"/>
  <c r="BB187" i="2" s="1"/>
  <c r="AO177" i="2"/>
  <c r="AP177" i="2"/>
  <c r="AQ177" i="2"/>
  <c r="AR177" i="2"/>
  <c r="AS177" i="2"/>
  <c r="AT177" i="2"/>
  <c r="AU177" i="2"/>
  <c r="AV177" i="2"/>
  <c r="AW177" i="2"/>
  <c r="AX177" i="2"/>
  <c r="AY177" i="2"/>
  <c r="AZ177" i="2"/>
  <c r="BA177" i="2"/>
  <c r="BB177" i="2"/>
  <c r="BA186" i="2"/>
  <c r="BA187" i="2" s="1"/>
  <c r="AN176" i="2"/>
  <c r="AO189" i="2"/>
  <c r="AP189" i="2"/>
  <c r="AQ189" i="2"/>
  <c r="AR189" i="2"/>
  <c r="AS189" i="2"/>
  <c r="AT189" i="2"/>
  <c r="AU189" i="2"/>
  <c r="AV189" i="2"/>
  <c r="AW189" i="2"/>
  <c r="AX189" i="2"/>
  <c r="AY189" i="2"/>
  <c r="AZ189" i="2"/>
  <c r="BA189" i="2"/>
  <c r="BB189" i="2"/>
  <c r="AO190" i="2"/>
  <c r="AP190" i="2"/>
  <c r="AQ190" i="2"/>
  <c r="AR190" i="2"/>
  <c r="AS190" i="2"/>
  <c r="AT190" i="2"/>
  <c r="AU190" i="2"/>
  <c r="AV190" i="2"/>
  <c r="AW190" i="2"/>
  <c r="AX190" i="2"/>
  <c r="AY190" i="2"/>
  <c r="AZ190" i="2"/>
  <c r="BA190" i="2"/>
  <c r="BB190" i="2"/>
  <c r="AO191" i="2"/>
  <c r="AP191" i="2"/>
  <c r="AQ191" i="2"/>
  <c r="AR191" i="2"/>
  <c r="AS191" i="2"/>
  <c r="AT191" i="2"/>
  <c r="AU191" i="2"/>
  <c r="AV191" i="2"/>
  <c r="AW191" i="2"/>
  <c r="AX191" i="2"/>
  <c r="AX201" i="2" s="1"/>
  <c r="AX202" i="2" s="1"/>
  <c r="AY191" i="2"/>
  <c r="AY201" i="2" s="1"/>
  <c r="AY202" i="2" s="1"/>
  <c r="AZ191" i="2"/>
  <c r="AZ201" i="2" s="1"/>
  <c r="AZ202" i="2" s="1"/>
  <c r="BA191" i="2"/>
  <c r="BA201" i="2" s="1"/>
  <c r="BA202" i="2" s="1"/>
  <c r="BB191" i="2"/>
  <c r="BB201" i="2" s="1"/>
  <c r="BB202" i="2" s="1"/>
  <c r="AO192" i="2"/>
  <c r="AP192" i="2"/>
  <c r="AQ192" i="2"/>
  <c r="AR192" i="2"/>
  <c r="AS192" i="2"/>
  <c r="AT192" i="2"/>
  <c r="AU192" i="2"/>
  <c r="AV192" i="2"/>
  <c r="AW192" i="2"/>
  <c r="AX192" i="2"/>
  <c r="AY192" i="2"/>
  <c r="AZ192" i="2"/>
  <c r="BA192" i="2"/>
  <c r="BB192" i="2"/>
  <c r="AN191" i="2"/>
  <c r="AO204" i="2"/>
  <c r="AP204" i="2"/>
  <c r="AQ204" i="2"/>
  <c r="AR204" i="2"/>
  <c r="AS204" i="2"/>
  <c r="AT204" i="2"/>
  <c r="AU204" i="2"/>
  <c r="AV204" i="2"/>
  <c r="AW204" i="2"/>
  <c r="AX204" i="2"/>
  <c r="AY204" i="2"/>
  <c r="AZ204" i="2"/>
  <c r="BA204" i="2"/>
  <c r="BB204" i="2"/>
  <c r="AO205" i="2"/>
  <c r="AP205" i="2"/>
  <c r="AQ205" i="2"/>
  <c r="AR205" i="2"/>
  <c r="AS205" i="2"/>
  <c r="AT205" i="2"/>
  <c r="AU205" i="2"/>
  <c r="AV205" i="2"/>
  <c r="AW205" i="2"/>
  <c r="AX205" i="2"/>
  <c r="AY205" i="2"/>
  <c r="AZ205" i="2"/>
  <c r="BA205" i="2"/>
  <c r="BB205" i="2"/>
  <c r="AO206" i="2"/>
  <c r="AP206" i="2"/>
  <c r="AQ206" i="2"/>
  <c r="AR206" i="2"/>
  <c r="AS206" i="2"/>
  <c r="AT206" i="2"/>
  <c r="AU206" i="2"/>
  <c r="AV206" i="2"/>
  <c r="AW206" i="2"/>
  <c r="AX206" i="2"/>
  <c r="AX216" i="2" s="1"/>
  <c r="AX217" i="2" s="1"/>
  <c r="AY206" i="2"/>
  <c r="AY216" i="2" s="1"/>
  <c r="AY217" i="2" s="1"/>
  <c r="AZ206" i="2"/>
  <c r="AZ216" i="2" s="1"/>
  <c r="AZ217" i="2" s="1"/>
  <c r="BA206" i="2"/>
  <c r="BA216" i="2" s="1"/>
  <c r="BA217" i="2" s="1"/>
  <c r="BB206" i="2"/>
  <c r="BB216" i="2" s="1"/>
  <c r="BB217" i="2" s="1"/>
  <c r="AO207" i="2"/>
  <c r="AP207" i="2"/>
  <c r="AQ207" i="2"/>
  <c r="AR207" i="2"/>
  <c r="AS207" i="2"/>
  <c r="AT207" i="2"/>
  <c r="AU207" i="2"/>
  <c r="AV207" i="2"/>
  <c r="AW207" i="2"/>
  <c r="AX207" i="2"/>
  <c r="AY207" i="2"/>
  <c r="AZ207" i="2"/>
  <c r="BA207" i="2"/>
  <c r="BB207" i="2"/>
  <c r="AN206" i="2"/>
  <c r="AX219" i="2"/>
  <c r="AY219" i="2"/>
  <c r="AZ219" i="2"/>
  <c r="BA219" i="2"/>
  <c r="BB219" i="2"/>
  <c r="AO220" i="2"/>
  <c r="AP220" i="2"/>
  <c r="AQ220" i="2"/>
  <c r="AR220" i="2"/>
  <c r="AS220" i="2"/>
  <c r="AT220" i="2"/>
  <c r="AU220" i="2"/>
  <c r="AV220" i="2"/>
  <c r="AW220" i="2"/>
  <c r="AX220" i="2"/>
  <c r="AY220" i="2"/>
  <c r="AZ220" i="2"/>
  <c r="BA220" i="2"/>
  <c r="BB220" i="2"/>
  <c r="AO221" i="2"/>
  <c r="AP221" i="2"/>
  <c r="AQ221" i="2"/>
  <c r="AR221" i="2"/>
  <c r="AS221" i="2"/>
  <c r="AT221" i="2"/>
  <c r="AU221" i="2"/>
  <c r="AV221" i="2"/>
  <c r="AW221" i="2"/>
  <c r="AX221" i="2"/>
  <c r="AX231" i="2" s="1"/>
  <c r="AX232" i="2" s="1"/>
  <c r="AY221" i="2"/>
  <c r="AY231" i="2" s="1"/>
  <c r="AY232" i="2" s="1"/>
  <c r="AZ221" i="2"/>
  <c r="AZ231" i="2" s="1"/>
  <c r="AZ232" i="2" s="1"/>
  <c r="BA221" i="2"/>
  <c r="BA231" i="2" s="1"/>
  <c r="BA232" i="2" s="1"/>
  <c r="BB221" i="2"/>
  <c r="BB231" i="2" s="1"/>
  <c r="BB232" i="2" s="1"/>
  <c r="AO222" i="2"/>
  <c r="AP222" i="2"/>
  <c r="AQ222" i="2"/>
  <c r="AR222" i="2"/>
  <c r="AS222" i="2"/>
  <c r="AT222" i="2"/>
  <c r="AU222" i="2"/>
  <c r="AV222" i="2"/>
  <c r="AW222" i="2"/>
  <c r="AX222" i="2"/>
  <c r="AY222" i="2"/>
  <c r="AZ222" i="2"/>
  <c r="BA222" i="2"/>
  <c r="BB222" i="2"/>
  <c r="AN221" i="2"/>
  <c r="AO237" i="2"/>
  <c r="AP237" i="2"/>
  <c r="AQ237" i="2"/>
  <c r="AR237" i="2"/>
  <c r="AS237" i="2"/>
  <c r="AT237" i="2"/>
  <c r="AU237" i="2"/>
  <c r="AV237" i="2"/>
  <c r="AW237" i="2"/>
  <c r="AX237" i="2"/>
  <c r="AY237" i="2"/>
  <c r="AZ237" i="2"/>
  <c r="BA237" i="2"/>
  <c r="BB237" i="2"/>
  <c r="AO235" i="2"/>
  <c r="AP235" i="2"/>
  <c r="AQ235" i="2"/>
  <c r="AR235" i="2"/>
  <c r="AS235" i="2"/>
  <c r="AT235" i="2"/>
  <c r="AU235" i="2"/>
  <c r="AV235" i="2"/>
  <c r="AW235" i="2"/>
  <c r="AX235" i="2"/>
  <c r="AY235" i="2"/>
  <c r="AZ235" i="2"/>
  <c r="BA235" i="2"/>
  <c r="BB235" i="2"/>
  <c r="AO236" i="2"/>
  <c r="AP236" i="2"/>
  <c r="AQ236" i="2"/>
  <c r="AR236" i="2"/>
  <c r="AS236" i="2"/>
  <c r="AS246" i="2" s="1"/>
  <c r="AS247" i="2" s="1"/>
  <c r="AT236" i="2"/>
  <c r="AU236" i="2"/>
  <c r="AV236" i="2"/>
  <c r="AW236" i="2"/>
  <c r="AX236" i="2"/>
  <c r="AX246" i="2" s="1"/>
  <c r="AX247" i="2" s="1"/>
  <c r="AY236" i="2"/>
  <c r="AY246" i="2" s="1"/>
  <c r="AY247" i="2" s="1"/>
  <c r="AZ236" i="2"/>
  <c r="AZ246" i="2" s="1"/>
  <c r="AZ247" i="2" s="1"/>
  <c r="BA236" i="2"/>
  <c r="BA246" i="2" s="1"/>
  <c r="BA247" i="2" s="1"/>
  <c r="BB236" i="2"/>
  <c r="BB246" i="2" s="1"/>
  <c r="BB247" i="2" s="1"/>
  <c r="AN236" i="2"/>
  <c r="BB234" i="2"/>
  <c r="AX234" i="2"/>
  <c r="AY234" i="2"/>
  <c r="AZ234" i="2"/>
  <c r="BA234" i="2"/>
  <c r="G17" i="2" l="1"/>
  <c r="AN86" i="2"/>
  <c r="AN85" i="2"/>
  <c r="AN71" i="2"/>
  <c r="AN56" i="2"/>
  <c r="AN41" i="2"/>
  <c r="AN26" i="2"/>
  <c r="AN11" i="2"/>
  <c r="G18" i="2" l="1"/>
  <c r="BD274" i="2"/>
  <c r="BD258" i="2"/>
  <c r="BD242" i="2"/>
  <c r="BD227" i="2"/>
  <c r="BD212" i="2"/>
  <c r="BD197" i="2"/>
  <c r="BD182" i="2"/>
  <c r="BD167" i="2"/>
  <c r="BD152" i="2"/>
  <c r="BD137" i="2"/>
  <c r="BD122" i="2"/>
  <c r="BD107" i="2"/>
  <c r="BD91" i="2"/>
  <c r="BD76" i="2"/>
  <c r="BD61" i="2"/>
  <c r="BD46" i="2"/>
  <c r="BD31" i="2"/>
  <c r="BD16" i="2"/>
  <c r="G20" i="2" l="1"/>
  <c r="G19" i="2"/>
  <c r="BR274" i="2"/>
  <c r="BQ274" i="2"/>
  <c r="BP274" i="2"/>
  <c r="BO274" i="2"/>
  <c r="BN274" i="2"/>
  <c r="BM274" i="2"/>
  <c r="BL274" i="2"/>
  <c r="BK274" i="2"/>
  <c r="BJ274" i="2"/>
  <c r="BI274" i="2"/>
  <c r="BR258" i="2"/>
  <c r="BQ258" i="2"/>
  <c r="BP258" i="2"/>
  <c r="BO258" i="2"/>
  <c r="BN258" i="2"/>
  <c r="BM258" i="2"/>
  <c r="BL258" i="2"/>
  <c r="BK258" i="2"/>
  <c r="BJ258" i="2"/>
  <c r="BI258" i="2"/>
  <c r="BR242" i="2"/>
  <c r="BQ242" i="2"/>
  <c r="BP242" i="2"/>
  <c r="BO242" i="2"/>
  <c r="BN242" i="2"/>
  <c r="BM242" i="2"/>
  <c r="BL242" i="2"/>
  <c r="BK242" i="2"/>
  <c r="BJ242" i="2"/>
  <c r="BI242" i="2"/>
  <c r="BR227" i="2"/>
  <c r="BQ227" i="2"/>
  <c r="BP227" i="2"/>
  <c r="BO227" i="2"/>
  <c r="BN227" i="2"/>
  <c r="BM227" i="2"/>
  <c r="BL227" i="2"/>
  <c r="BK227" i="2"/>
  <c r="BJ227" i="2"/>
  <c r="BI227" i="2"/>
  <c r="BR212" i="2"/>
  <c r="BQ212" i="2"/>
  <c r="BP212" i="2"/>
  <c r="BO212" i="2"/>
  <c r="BN212" i="2"/>
  <c r="BM212" i="2"/>
  <c r="BL212" i="2"/>
  <c r="BK212" i="2"/>
  <c r="BJ212" i="2"/>
  <c r="BI212" i="2"/>
  <c r="BR197" i="2"/>
  <c r="BQ197" i="2"/>
  <c r="BP197" i="2"/>
  <c r="BO197" i="2"/>
  <c r="BN197" i="2"/>
  <c r="BM197" i="2"/>
  <c r="BL197" i="2"/>
  <c r="BK197" i="2"/>
  <c r="BJ197" i="2"/>
  <c r="BI197" i="2"/>
  <c r="BR182" i="2"/>
  <c r="BQ182" i="2"/>
  <c r="BP182" i="2"/>
  <c r="BO182" i="2"/>
  <c r="BN182" i="2"/>
  <c r="BM182" i="2"/>
  <c r="BL182" i="2"/>
  <c r="BK182" i="2"/>
  <c r="BJ182" i="2"/>
  <c r="BI182" i="2"/>
  <c r="BR167" i="2"/>
  <c r="BQ167" i="2"/>
  <c r="BP167" i="2"/>
  <c r="BO167" i="2"/>
  <c r="BN167" i="2"/>
  <c r="BM167" i="2"/>
  <c r="BL167" i="2"/>
  <c r="BK167" i="2"/>
  <c r="BJ167" i="2"/>
  <c r="BI167" i="2"/>
  <c r="BR152" i="2"/>
  <c r="BQ152" i="2"/>
  <c r="BP152" i="2"/>
  <c r="BO152" i="2"/>
  <c r="BN152" i="2"/>
  <c r="BM152" i="2"/>
  <c r="BL152" i="2"/>
  <c r="BK152" i="2"/>
  <c r="BJ152" i="2"/>
  <c r="BI152" i="2"/>
  <c r="BR137" i="2"/>
  <c r="BQ137" i="2"/>
  <c r="BP137" i="2"/>
  <c r="BO137" i="2"/>
  <c r="BN137" i="2"/>
  <c r="BM137" i="2"/>
  <c r="BL137" i="2"/>
  <c r="BK137" i="2"/>
  <c r="BJ137" i="2"/>
  <c r="BI137" i="2"/>
  <c r="BR122" i="2"/>
  <c r="BQ122" i="2"/>
  <c r="BP122" i="2"/>
  <c r="BO122" i="2"/>
  <c r="BN122" i="2"/>
  <c r="BM122" i="2"/>
  <c r="BL122" i="2"/>
  <c r="BK122" i="2"/>
  <c r="BJ122" i="2"/>
  <c r="BI122" i="2"/>
  <c r="BR107" i="2"/>
  <c r="BQ107" i="2"/>
  <c r="BP107" i="2"/>
  <c r="BO107" i="2"/>
  <c r="BN107" i="2"/>
  <c r="BM107" i="2"/>
  <c r="BL107" i="2"/>
  <c r="BK107" i="2"/>
  <c r="BJ107" i="2"/>
  <c r="BI107" i="2"/>
  <c r="BR91" i="2"/>
  <c r="BQ91" i="2"/>
  <c r="BP91" i="2"/>
  <c r="BO91" i="2"/>
  <c r="BN91" i="2"/>
  <c r="BM91" i="2"/>
  <c r="BL91" i="2"/>
  <c r="BK91" i="2"/>
  <c r="BJ91" i="2"/>
  <c r="BI91" i="2"/>
  <c r="BR76" i="2"/>
  <c r="BQ76" i="2"/>
  <c r="BP76" i="2"/>
  <c r="BO76" i="2"/>
  <c r="BN76" i="2"/>
  <c r="BM76" i="2"/>
  <c r="BL76" i="2"/>
  <c r="BK76" i="2"/>
  <c r="BJ76" i="2"/>
  <c r="BI76" i="2"/>
  <c r="BR61" i="2"/>
  <c r="BQ61" i="2"/>
  <c r="BP61" i="2"/>
  <c r="BO61" i="2"/>
  <c r="BN61" i="2"/>
  <c r="BM61" i="2"/>
  <c r="BL61" i="2"/>
  <c r="BK61" i="2"/>
  <c r="BJ61" i="2"/>
  <c r="BI61" i="2"/>
  <c r="BR46" i="2"/>
  <c r="BQ46" i="2"/>
  <c r="BP46" i="2"/>
  <c r="BO46" i="2"/>
  <c r="BN46" i="2"/>
  <c r="BM46" i="2"/>
  <c r="BL46" i="2"/>
  <c r="BK46" i="2"/>
  <c r="BJ46" i="2"/>
  <c r="BI46" i="2"/>
  <c r="BR31" i="2"/>
  <c r="BQ31" i="2"/>
  <c r="BP31" i="2"/>
  <c r="BO31" i="2"/>
  <c r="BN31" i="2"/>
  <c r="BM31" i="2"/>
  <c r="BL31" i="2"/>
  <c r="BK31" i="2"/>
  <c r="BJ31" i="2"/>
  <c r="BI31" i="2"/>
  <c r="BJ16" i="2"/>
  <c r="BK16" i="2"/>
  <c r="BL16" i="2"/>
  <c r="BM16" i="2"/>
  <c r="BN16" i="2"/>
  <c r="BO16" i="2"/>
  <c r="BP16" i="2"/>
  <c r="BQ16" i="2"/>
  <c r="BR16" i="2"/>
  <c r="BI16" i="2"/>
  <c r="AN266" i="2" l="1"/>
  <c r="AM266" i="2"/>
  <c r="AN250" i="2"/>
  <c r="AM250" i="2"/>
  <c r="AW234" i="2"/>
  <c r="AV234" i="2"/>
  <c r="AU234" i="2"/>
  <c r="AT234" i="2"/>
  <c r="AS234" i="2"/>
  <c r="AR234" i="2"/>
  <c r="AQ234" i="2"/>
  <c r="AP234" i="2"/>
  <c r="AO234" i="2"/>
  <c r="AN234" i="2"/>
  <c r="AM234" i="2"/>
  <c r="AW219" i="2"/>
  <c r="AV219" i="2"/>
  <c r="AU219" i="2"/>
  <c r="AT219" i="2"/>
  <c r="AS219" i="2"/>
  <c r="AR219" i="2"/>
  <c r="AQ219" i="2"/>
  <c r="AP219" i="2"/>
  <c r="AO219" i="2"/>
  <c r="AN219" i="2"/>
  <c r="AM219" i="2"/>
  <c r="AN204" i="2"/>
  <c r="AM204" i="2"/>
  <c r="AN189" i="2"/>
  <c r="AM189" i="2"/>
  <c r="AN174" i="2"/>
  <c r="AM174" i="2"/>
  <c r="AN159" i="2"/>
  <c r="AM159" i="2"/>
  <c r="AN144" i="2"/>
  <c r="AM144" i="2"/>
  <c r="AN129" i="2"/>
  <c r="AM129" i="2"/>
  <c r="AN114" i="2"/>
  <c r="AM114" i="2"/>
  <c r="AN99" i="2"/>
  <c r="AM99" i="2"/>
  <c r="AN83" i="2"/>
  <c r="AM83" i="2"/>
  <c r="AN68" i="2"/>
  <c r="AM68" i="2"/>
  <c r="AN53" i="2"/>
  <c r="AM53" i="2"/>
  <c r="AN38" i="2"/>
  <c r="AM38" i="2"/>
  <c r="AN23" i="2"/>
  <c r="AM23" i="2"/>
  <c r="AM8" i="2"/>
  <c r="AN8" i="2"/>
  <c r="U89" i="2" l="1"/>
  <c r="M223" i="2"/>
  <c r="AX242" i="2" s="1"/>
  <c r="AX243" i="2" s="1"/>
  <c r="M224" i="2"/>
  <c r="AX258" i="2" s="1"/>
  <c r="AX259" i="2" s="1"/>
  <c r="B119" i="2"/>
  <c r="M119" i="2"/>
  <c r="AX12" i="2" s="1"/>
  <c r="N119" i="2"/>
  <c r="AY12" i="2" s="1"/>
  <c r="O119" i="2"/>
  <c r="AZ12" i="2" s="1"/>
  <c r="P119" i="2"/>
  <c r="BA12" i="2" s="1"/>
  <c r="Q119" i="2"/>
  <c r="BB12" i="2" s="1"/>
  <c r="B120" i="2"/>
  <c r="M120" i="2"/>
  <c r="N120" i="2"/>
  <c r="O120" i="2"/>
  <c r="P120" i="2"/>
  <c r="Q120" i="2"/>
  <c r="B121" i="2"/>
  <c r="M121" i="2"/>
  <c r="W235" i="2" s="1"/>
  <c r="AD235" i="2" s="1"/>
  <c r="N121" i="2"/>
  <c r="W253" i="2" s="1"/>
  <c r="O121" i="2"/>
  <c r="W271" i="2" s="1"/>
  <c r="P121" i="2"/>
  <c r="W289" i="2" s="1"/>
  <c r="Q121" i="2"/>
  <c r="W307" i="2" s="1"/>
  <c r="B122" i="2"/>
  <c r="M122" i="2"/>
  <c r="W236" i="2" s="1"/>
  <c r="AD236" i="2" s="1"/>
  <c r="N122" i="2"/>
  <c r="W254" i="2" s="1"/>
  <c r="O122" i="2"/>
  <c r="W272" i="2" s="1"/>
  <c r="P122" i="2"/>
  <c r="W290" i="2" s="1"/>
  <c r="Q122" i="2"/>
  <c r="W308" i="2" s="1"/>
  <c r="B123" i="2"/>
  <c r="M123" i="2"/>
  <c r="W237" i="2" s="1"/>
  <c r="AD237" i="2" s="1"/>
  <c r="N123" i="2"/>
  <c r="W255" i="2" s="1"/>
  <c r="O123" i="2"/>
  <c r="W273" i="2" s="1"/>
  <c r="P123" i="2"/>
  <c r="W291" i="2" s="1"/>
  <c r="Q123" i="2"/>
  <c r="W309" i="2" s="1"/>
  <c r="B124" i="2"/>
  <c r="M124" i="2"/>
  <c r="W238" i="2" s="1"/>
  <c r="AD238" i="2" s="1"/>
  <c r="N124" i="2"/>
  <c r="W256" i="2" s="1"/>
  <c r="O124" i="2"/>
  <c r="W274" i="2" s="1"/>
  <c r="P124" i="2"/>
  <c r="W292" i="2" s="1"/>
  <c r="Q124" i="2"/>
  <c r="W310" i="2" s="1"/>
  <c r="B125" i="2"/>
  <c r="M125" i="2"/>
  <c r="W239" i="2" s="1"/>
  <c r="AD239" i="2" s="1"/>
  <c r="N125" i="2"/>
  <c r="W257" i="2" s="1"/>
  <c r="O125" i="2"/>
  <c r="W275" i="2" s="1"/>
  <c r="P125" i="2"/>
  <c r="W293" i="2" s="1"/>
  <c r="Q125" i="2"/>
  <c r="W311" i="2" s="1"/>
  <c r="B126" i="2"/>
  <c r="M126" i="2"/>
  <c r="W240" i="2" s="1"/>
  <c r="AD240" i="2" s="1"/>
  <c r="N126" i="2"/>
  <c r="W258" i="2" s="1"/>
  <c r="O126" i="2"/>
  <c r="W276" i="2" s="1"/>
  <c r="P126" i="2"/>
  <c r="W294" i="2" s="1"/>
  <c r="Q126" i="2"/>
  <c r="W312" i="2" s="1"/>
  <c r="B127" i="2"/>
  <c r="M127" i="2"/>
  <c r="W241" i="2" s="1"/>
  <c r="AD241" i="2" s="1"/>
  <c r="N127" i="2"/>
  <c r="W259" i="2" s="1"/>
  <c r="O127" i="2"/>
  <c r="W277" i="2" s="1"/>
  <c r="P127" i="2"/>
  <c r="W295" i="2" s="1"/>
  <c r="Q127" i="2"/>
  <c r="W313" i="2" s="1"/>
  <c r="B128" i="2"/>
  <c r="M128" i="2"/>
  <c r="W242" i="2" s="1"/>
  <c r="AD242" i="2" s="1"/>
  <c r="N128" i="2"/>
  <c r="W260" i="2" s="1"/>
  <c r="O128" i="2"/>
  <c r="W278" i="2" s="1"/>
  <c r="P128" i="2"/>
  <c r="W296" i="2" s="1"/>
  <c r="Q128" i="2"/>
  <c r="W314" i="2" s="1"/>
  <c r="B129" i="2"/>
  <c r="M129" i="2"/>
  <c r="W243" i="2" s="1"/>
  <c r="AD243" i="2" s="1"/>
  <c r="N129" i="2"/>
  <c r="W261" i="2" s="1"/>
  <c r="O129" i="2"/>
  <c r="W279" i="2" s="1"/>
  <c r="P129" i="2"/>
  <c r="W297" i="2" s="1"/>
  <c r="Q129" i="2"/>
  <c r="W315" i="2" s="1"/>
  <c r="B130" i="2"/>
  <c r="M130" i="2"/>
  <c r="W244" i="2" s="1"/>
  <c r="AD244" i="2" s="1"/>
  <c r="N130" i="2"/>
  <c r="W262" i="2" s="1"/>
  <c r="O130" i="2"/>
  <c r="W280" i="2" s="1"/>
  <c r="P130" i="2"/>
  <c r="W298" i="2" s="1"/>
  <c r="Q130" i="2"/>
  <c r="W316" i="2" s="1"/>
  <c r="B131" i="2"/>
  <c r="M131" i="2"/>
  <c r="W245" i="2" s="1"/>
  <c r="AD245" i="2" s="1"/>
  <c r="N131" i="2"/>
  <c r="W263" i="2" s="1"/>
  <c r="O131" i="2"/>
  <c r="W281" i="2" s="1"/>
  <c r="P131" i="2"/>
  <c r="W299" i="2" s="1"/>
  <c r="Q131" i="2"/>
  <c r="W317" i="2" s="1"/>
  <c r="B132" i="2"/>
  <c r="M132" i="2"/>
  <c r="W246" i="2" s="1"/>
  <c r="AD246" i="2" s="1"/>
  <c r="N132" i="2"/>
  <c r="W264" i="2" s="1"/>
  <c r="O132" i="2"/>
  <c r="W282" i="2" s="1"/>
  <c r="P132" i="2"/>
  <c r="W300" i="2" s="1"/>
  <c r="Q132" i="2"/>
  <c r="W318" i="2" s="1"/>
  <c r="B133" i="2"/>
  <c r="M133" i="2"/>
  <c r="W247" i="2" s="1"/>
  <c r="AD247" i="2" s="1"/>
  <c r="N133" i="2"/>
  <c r="W265" i="2" s="1"/>
  <c r="O133" i="2"/>
  <c r="W283" i="2" s="1"/>
  <c r="P133" i="2"/>
  <c r="W301" i="2" s="1"/>
  <c r="Q133" i="2"/>
  <c r="W319" i="2" s="1"/>
  <c r="B134" i="2"/>
  <c r="H134" i="2"/>
  <c r="W158" i="2" s="1"/>
  <c r="M134" i="2"/>
  <c r="W248" i="2" s="1"/>
  <c r="AD248" i="2" s="1"/>
  <c r="N134" i="2"/>
  <c r="W266" i="2" s="1"/>
  <c r="O134" i="2"/>
  <c r="W284" i="2" s="1"/>
  <c r="P134" i="2"/>
  <c r="W302" i="2" s="1"/>
  <c r="Q134" i="2"/>
  <c r="W320" i="2" s="1"/>
  <c r="B135" i="2"/>
  <c r="H135" i="2"/>
  <c r="W159" i="2" s="1"/>
  <c r="M135" i="2"/>
  <c r="W249" i="2" s="1"/>
  <c r="AD249" i="2" s="1"/>
  <c r="N135" i="2"/>
  <c r="W267" i="2" s="1"/>
  <c r="O135" i="2"/>
  <c r="W285" i="2" s="1"/>
  <c r="P135" i="2"/>
  <c r="W303" i="2" s="1"/>
  <c r="Q135" i="2"/>
  <c r="W321" i="2" s="1"/>
  <c r="B136" i="2"/>
  <c r="H136" i="2"/>
  <c r="W160" i="2" s="1"/>
  <c r="M136" i="2"/>
  <c r="W250" i="2" s="1"/>
  <c r="AD250" i="2" s="1"/>
  <c r="N136" i="2"/>
  <c r="W268" i="2" s="1"/>
  <c r="O136" i="2"/>
  <c r="W286" i="2" s="1"/>
  <c r="P136" i="2"/>
  <c r="W304" i="2" s="1"/>
  <c r="Q136" i="2"/>
  <c r="W322" i="2" s="1"/>
  <c r="C51" i="2"/>
  <c r="D51" i="2"/>
  <c r="E51" i="2"/>
  <c r="F51" i="2"/>
  <c r="G51" i="2"/>
  <c r="H51" i="2"/>
  <c r="I51" i="2"/>
  <c r="J51" i="2"/>
  <c r="K51" i="2"/>
  <c r="L51" i="2"/>
  <c r="M51" i="2"/>
  <c r="N51" i="2"/>
  <c r="O51" i="2"/>
  <c r="P51" i="2"/>
  <c r="Q51" i="2"/>
  <c r="B54" i="2"/>
  <c r="B55" i="2"/>
  <c r="B56" i="2"/>
  <c r="B57" i="2"/>
  <c r="B58" i="2"/>
  <c r="B59" i="2"/>
  <c r="B60" i="2"/>
  <c r="B61" i="2"/>
  <c r="B62" i="2"/>
  <c r="B63" i="2"/>
  <c r="B64" i="2"/>
  <c r="B65" i="2"/>
  <c r="B66" i="2"/>
  <c r="B67" i="2"/>
  <c r="B68" i="2"/>
  <c r="B69" i="2"/>
  <c r="B70" i="2"/>
  <c r="B32" i="2"/>
  <c r="B98" i="2" s="1"/>
  <c r="B33" i="2"/>
  <c r="B99" i="2" s="1"/>
  <c r="B34" i="2"/>
  <c r="B100" i="2" s="1"/>
  <c r="B35" i="2"/>
  <c r="B101" i="2" s="1"/>
  <c r="B36" i="2"/>
  <c r="B102" i="2" s="1"/>
  <c r="B37" i="2"/>
  <c r="B103" i="2" s="1"/>
  <c r="B38" i="2"/>
  <c r="B104" i="2" s="1"/>
  <c r="B39" i="2"/>
  <c r="B105" i="2" s="1"/>
  <c r="B40" i="2"/>
  <c r="B106" i="2" s="1"/>
  <c r="B41" i="2"/>
  <c r="B107" i="2" s="1"/>
  <c r="B42" i="2"/>
  <c r="B108" i="2" s="1"/>
  <c r="B43" i="2"/>
  <c r="B109" i="2" s="1"/>
  <c r="B44" i="2"/>
  <c r="B110" i="2" s="1"/>
  <c r="B45" i="2"/>
  <c r="B111" i="2" s="1"/>
  <c r="B46" i="2"/>
  <c r="B112" i="2" s="1"/>
  <c r="B47" i="2"/>
  <c r="B113" i="2" s="1"/>
  <c r="B48" i="2"/>
  <c r="B114" i="2" s="1"/>
  <c r="B31" i="2"/>
  <c r="B97" i="2" s="1"/>
  <c r="AD286" i="2" l="1"/>
  <c r="AE286" i="2"/>
  <c r="Y286" i="2"/>
  <c r="AD267" i="2"/>
  <c r="Y267" i="2"/>
  <c r="AE267" i="2"/>
  <c r="AD320" i="2"/>
  <c r="Y320" i="2"/>
  <c r="AE320" i="2"/>
  <c r="AD301" i="2"/>
  <c r="Y301" i="2"/>
  <c r="AE301" i="2"/>
  <c r="AD264" i="2"/>
  <c r="Y264" i="2"/>
  <c r="AE264" i="2"/>
  <c r="AD299" i="2"/>
  <c r="Y299" i="2"/>
  <c r="AE299" i="2"/>
  <c r="AD262" i="2"/>
  <c r="AE262" i="2"/>
  <c r="Y262" i="2"/>
  <c r="AD297" i="2"/>
  <c r="Y297" i="2"/>
  <c r="AE297" i="2"/>
  <c r="AD260" i="2"/>
  <c r="Y260" i="2"/>
  <c r="AE260" i="2"/>
  <c r="AD295" i="2"/>
  <c r="Y295" i="2"/>
  <c r="AE295" i="2"/>
  <c r="AD258" i="2"/>
  <c r="AE258" i="2"/>
  <c r="Y258" i="2"/>
  <c r="AD293" i="2"/>
  <c r="Y293" i="2"/>
  <c r="AE293" i="2"/>
  <c r="AD256" i="2"/>
  <c r="Y256" i="2"/>
  <c r="AE256" i="2"/>
  <c r="AD291" i="2"/>
  <c r="Y291" i="2"/>
  <c r="AE291" i="2"/>
  <c r="AD254" i="2"/>
  <c r="Y254" i="2"/>
  <c r="AE254" i="2"/>
  <c r="AD289" i="2"/>
  <c r="Y289" i="2"/>
  <c r="AE289" i="2"/>
  <c r="AD268" i="2"/>
  <c r="Y268" i="2"/>
  <c r="AE268" i="2"/>
  <c r="AD321" i="2"/>
  <c r="Y321" i="2"/>
  <c r="AE321" i="2"/>
  <c r="AD302" i="2"/>
  <c r="AE302" i="2"/>
  <c r="Y302" i="2"/>
  <c r="AD158" i="2"/>
  <c r="Y158" i="2"/>
  <c r="AE158" i="2"/>
  <c r="AD283" i="2"/>
  <c r="Y283" i="2"/>
  <c r="AE283" i="2"/>
  <c r="AD318" i="2"/>
  <c r="AE318" i="2"/>
  <c r="Y318" i="2"/>
  <c r="AD281" i="2"/>
  <c r="Y281" i="2"/>
  <c r="AE281" i="2"/>
  <c r="AD316" i="2"/>
  <c r="Y316" i="2"/>
  <c r="AE316" i="2"/>
  <c r="AD279" i="2"/>
  <c r="Y279" i="2"/>
  <c r="AE279" i="2"/>
  <c r="AD314" i="2"/>
  <c r="AE314" i="2"/>
  <c r="Y314" i="2"/>
  <c r="AD277" i="2"/>
  <c r="Y277" i="2"/>
  <c r="AE277" i="2"/>
  <c r="AD312" i="2"/>
  <c r="Y312" i="2"/>
  <c r="AE312" i="2"/>
  <c r="AD275" i="2"/>
  <c r="Y275" i="2"/>
  <c r="AE275" i="2"/>
  <c r="AD310" i="2"/>
  <c r="AE310" i="2"/>
  <c r="Y310" i="2"/>
  <c r="AD273" i="2"/>
  <c r="Y273" i="2"/>
  <c r="AE273" i="2"/>
  <c r="AD308" i="2"/>
  <c r="Y308" i="2"/>
  <c r="AE308" i="2"/>
  <c r="AD271" i="2"/>
  <c r="Y271" i="2"/>
  <c r="AE271" i="2"/>
  <c r="AD322" i="2"/>
  <c r="AE322" i="2"/>
  <c r="Y322" i="2"/>
  <c r="AD303" i="2"/>
  <c r="Y303" i="2"/>
  <c r="AE303" i="2"/>
  <c r="AD159" i="2"/>
  <c r="Y159" i="2"/>
  <c r="AE159" i="2"/>
  <c r="AD284" i="2"/>
  <c r="Y284" i="2"/>
  <c r="AE284" i="2"/>
  <c r="AD265" i="2"/>
  <c r="Y265" i="2"/>
  <c r="AE265" i="2"/>
  <c r="AD300" i="2"/>
  <c r="Y300" i="2"/>
  <c r="AE300" i="2"/>
  <c r="AD263" i="2"/>
  <c r="Y263" i="2"/>
  <c r="AE263" i="2"/>
  <c r="AD298" i="2"/>
  <c r="AE298" i="2"/>
  <c r="Y298" i="2"/>
  <c r="AD261" i="2"/>
  <c r="Y261" i="2"/>
  <c r="AE261" i="2"/>
  <c r="AD296" i="2"/>
  <c r="Y296" i="2"/>
  <c r="AE296" i="2"/>
  <c r="AD259" i="2"/>
  <c r="Y259" i="2"/>
  <c r="AE259" i="2"/>
  <c r="AD294" i="2"/>
  <c r="AE294" i="2"/>
  <c r="Y294" i="2"/>
  <c r="AD257" i="2"/>
  <c r="Y257" i="2"/>
  <c r="AE257" i="2"/>
  <c r="AD292" i="2"/>
  <c r="Y292" i="2"/>
  <c r="AE292" i="2"/>
  <c r="AD255" i="2"/>
  <c r="Y255" i="2"/>
  <c r="AE255" i="2"/>
  <c r="AD290" i="2"/>
  <c r="AE290" i="2"/>
  <c r="Y290" i="2"/>
  <c r="AD253" i="2"/>
  <c r="Y253" i="2"/>
  <c r="AE253" i="2"/>
  <c r="AD304" i="2"/>
  <c r="Y304" i="2"/>
  <c r="AE304" i="2"/>
  <c r="AD160" i="2"/>
  <c r="Y160" i="2"/>
  <c r="AE160" i="2"/>
  <c r="AD285" i="2"/>
  <c r="Y285" i="2"/>
  <c r="AE285" i="2"/>
  <c r="AD266" i="2"/>
  <c r="AE266" i="2"/>
  <c r="Y266" i="2"/>
  <c r="AD319" i="2"/>
  <c r="Y319" i="2"/>
  <c r="AE319" i="2"/>
  <c r="AD282" i="2"/>
  <c r="AE282" i="2"/>
  <c r="Y282" i="2"/>
  <c r="AD317" i="2"/>
  <c r="Y317" i="2"/>
  <c r="AE317" i="2"/>
  <c r="AD280" i="2"/>
  <c r="Y280" i="2"/>
  <c r="AE280" i="2"/>
  <c r="AD315" i="2"/>
  <c r="Y315" i="2"/>
  <c r="AE315" i="2"/>
  <c r="AD278" i="2"/>
  <c r="AE278" i="2"/>
  <c r="Y278" i="2"/>
  <c r="AD313" i="2"/>
  <c r="Y313" i="2"/>
  <c r="AE313" i="2"/>
  <c r="AD276" i="2"/>
  <c r="Y276" i="2"/>
  <c r="AE276" i="2"/>
  <c r="AD311" i="2"/>
  <c r="Y311" i="2"/>
  <c r="AE311" i="2"/>
  <c r="AD274" i="2"/>
  <c r="AE274" i="2"/>
  <c r="Y274" i="2"/>
  <c r="AD309" i="2"/>
  <c r="Y309" i="2"/>
  <c r="AE309" i="2"/>
  <c r="AD272" i="2"/>
  <c r="Y272" i="2"/>
  <c r="AE272" i="2"/>
  <c r="AD307" i="2"/>
  <c r="Y307" i="2"/>
  <c r="AE307" i="2"/>
  <c r="BB27" i="2"/>
  <c r="W306" i="2"/>
  <c r="AX27" i="2"/>
  <c r="W234" i="2"/>
  <c r="AD234" i="2" s="1"/>
  <c r="AY27" i="2"/>
  <c r="W252" i="2"/>
  <c r="BA27" i="2"/>
  <c r="W288" i="2"/>
  <c r="AZ27" i="2"/>
  <c r="W270" i="2"/>
  <c r="AZ270" i="2"/>
  <c r="BB238" i="2"/>
  <c r="BA223" i="2"/>
  <c r="BA193" i="2"/>
  <c r="BA163" i="2"/>
  <c r="BA133" i="2"/>
  <c r="BA103" i="2"/>
  <c r="AY57" i="2"/>
  <c r="AY270" i="2"/>
  <c r="AX254" i="2"/>
  <c r="AS238" i="2"/>
  <c r="BB208" i="2"/>
  <c r="AZ193" i="2"/>
  <c r="AX178" i="2"/>
  <c r="AZ163" i="2"/>
  <c r="AX148" i="2"/>
  <c r="BB118" i="2"/>
  <c r="AZ103" i="2"/>
  <c r="AX87" i="2"/>
  <c r="BB57" i="2"/>
  <c r="AZ42" i="2"/>
  <c r="BB270" i="2"/>
  <c r="AX270" i="2"/>
  <c r="BA254" i="2"/>
  <c r="AS254" i="2"/>
  <c r="AZ238" i="2"/>
  <c r="AY223" i="2"/>
  <c r="BA208" i="2"/>
  <c r="AY193" i="2"/>
  <c r="BA178" i="2"/>
  <c r="AY163" i="2"/>
  <c r="BA148" i="2"/>
  <c r="AY133" i="2"/>
  <c r="BA118" i="2"/>
  <c r="AY103" i="2"/>
  <c r="BA87" i="2"/>
  <c r="AY72" i="2"/>
  <c r="BA57" i="2"/>
  <c r="AY42" i="2"/>
  <c r="AY254" i="2"/>
  <c r="AX238" i="2"/>
  <c r="AY208" i="2"/>
  <c r="AY178" i="2"/>
  <c r="AY148" i="2"/>
  <c r="AY118" i="2"/>
  <c r="AY87" i="2"/>
  <c r="BA72" i="2"/>
  <c r="BA42" i="2"/>
  <c r="BB254" i="2"/>
  <c r="BA238" i="2"/>
  <c r="AZ223" i="2"/>
  <c r="AX208" i="2"/>
  <c r="BB178" i="2"/>
  <c r="BB148" i="2"/>
  <c r="AZ133" i="2"/>
  <c r="AX118" i="2"/>
  <c r="BB87" i="2"/>
  <c r="AZ72" i="2"/>
  <c r="AX57" i="2"/>
  <c r="BA270" i="2"/>
  <c r="AS270" i="2"/>
  <c r="AZ254" i="2"/>
  <c r="AY238" i="2"/>
  <c r="BB223" i="2"/>
  <c r="AX223" i="2"/>
  <c r="AZ208" i="2"/>
  <c r="BB193" i="2"/>
  <c r="AX193" i="2"/>
  <c r="AZ178" i="2"/>
  <c r="BB163" i="2"/>
  <c r="AX163" i="2"/>
  <c r="AZ148" i="2"/>
  <c r="BB133" i="2"/>
  <c r="AX133" i="2"/>
  <c r="AZ118" i="2"/>
  <c r="BB103" i="2"/>
  <c r="AX103" i="2"/>
  <c r="AZ87" i="2"/>
  <c r="BB72" i="2"/>
  <c r="AX72" i="2"/>
  <c r="AZ57" i="2"/>
  <c r="BB42" i="2"/>
  <c r="AX42" i="2"/>
  <c r="O223" i="2"/>
  <c r="AZ242" i="2" s="1"/>
  <c r="AZ243" i="2" s="1"/>
  <c r="N225" i="2"/>
  <c r="AY274" i="2" s="1"/>
  <c r="AY275" i="2" s="1"/>
  <c r="O224" i="2"/>
  <c r="AZ258" i="2" s="1"/>
  <c r="AZ259" i="2" s="1"/>
  <c r="P225" i="2"/>
  <c r="BA274" i="2" s="1"/>
  <c r="BA275" i="2" s="1"/>
  <c r="N223" i="2"/>
  <c r="AY242" i="2" s="1"/>
  <c r="AY243" i="2" s="1"/>
  <c r="O225" i="2"/>
  <c r="AZ274" i="2" s="1"/>
  <c r="AZ275" i="2" s="1"/>
  <c r="N224" i="2"/>
  <c r="AY258" i="2" s="1"/>
  <c r="AY259" i="2" s="1"/>
  <c r="P223" i="2"/>
  <c r="BA242" i="2" s="1"/>
  <c r="BA243" i="2" s="1"/>
  <c r="Q225" i="2"/>
  <c r="BB274" i="2" s="1"/>
  <c r="BB275" i="2" s="1"/>
  <c r="Q224" i="2"/>
  <c r="BB258" i="2" s="1"/>
  <c r="BB259" i="2" s="1"/>
  <c r="Q223" i="2"/>
  <c r="BB242" i="2" s="1"/>
  <c r="BB243" i="2" s="1"/>
  <c r="P224" i="2"/>
  <c r="BA258" i="2" s="1"/>
  <c r="BA259" i="2" s="1"/>
  <c r="M225" i="2"/>
  <c r="AX274" i="2" s="1"/>
  <c r="AX275" i="2" s="1"/>
  <c r="AD270" i="2" l="1"/>
  <c r="AE270" i="2"/>
  <c r="Y270" i="2"/>
  <c r="AD252" i="2"/>
  <c r="Y252" i="2"/>
  <c r="AE252" i="2"/>
  <c r="AD306" i="2"/>
  <c r="AE306" i="2"/>
  <c r="Y306" i="2"/>
  <c r="AD288" i="2"/>
  <c r="Y288" i="2"/>
  <c r="AE288" i="2"/>
  <c r="AF274" i="2"/>
  <c r="Z284" i="2"/>
  <c r="AG322" i="2"/>
  <c r="Z322" i="2"/>
  <c r="AF322" i="2"/>
  <c r="Q203" i="2" s="1"/>
  <c r="BB273" i="2" s="1"/>
  <c r="Z275" i="2"/>
  <c r="AF275" i="2"/>
  <c r="AE244" i="2"/>
  <c r="AG244" i="2" s="1"/>
  <c r="Y244" i="2"/>
  <c r="AF244" i="2"/>
  <c r="AE249" i="2"/>
  <c r="AG249" i="2" s="1"/>
  <c r="Y249" i="2"/>
  <c r="Z249" i="2" s="1"/>
  <c r="AF249" i="2"/>
  <c r="M202" i="2" s="1"/>
  <c r="AX257" i="2" s="1"/>
  <c r="AG254" i="2"/>
  <c r="Z254" i="2"/>
  <c r="AF254" i="2"/>
  <c r="AG295" i="2"/>
  <c r="AF295" i="2"/>
  <c r="AF320" i="2"/>
  <c r="Q201" i="2" s="1"/>
  <c r="BB241" i="2" s="1"/>
  <c r="AG307" i="2"/>
  <c r="Y237" i="2"/>
  <c r="Z237" i="2" s="1"/>
  <c r="AF237" i="2"/>
  <c r="AE237" i="2"/>
  <c r="AG237" i="2" s="1"/>
  <c r="AF311" i="2"/>
  <c r="Z311" i="2"/>
  <c r="AE241" i="2"/>
  <c r="AG241" i="2" s="1"/>
  <c r="Y241" i="2"/>
  <c r="AF241" i="2"/>
  <c r="AG278" i="2"/>
  <c r="AF278" i="2"/>
  <c r="AG315" i="2"/>
  <c r="Z315" i="2"/>
  <c r="AF315" i="2"/>
  <c r="Q196" i="2" s="1"/>
  <c r="BB166" i="2" s="1"/>
  <c r="Y245" i="2"/>
  <c r="AF245" i="2"/>
  <c r="AE245" i="2"/>
  <c r="AG245" i="2" s="1"/>
  <c r="AF282" i="2"/>
  <c r="AG319" i="2"/>
  <c r="AF319" i="2"/>
  <c r="AG285" i="2"/>
  <c r="AF285" i="2"/>
  <c r="O202" i="2" s="1"/>
  <c r="AZ257" i="2" s="1"/>
  <c r="AF304" i="2"/>
  <c r="P203" i="2" s="1"/>
  <c r="BA273" i="2" s="1"/>
  <c r="AG304" i="2"/>
  <c r="Z304" i="2"/>
  <c r="AF273" i="2"/>
  <c r="Y240" i="2"/>
  <c r="Z240" i="2" s="1"/>
  <c r="AE240" i="2"/>
  <c r="AG314" i="2"/>
  <c r="Z314" i="2"/>
  <c r="AF314" i="2"/>
  <c r="AE246" i="2"/>
  <c r="Y246" i="2"/>
  <c r="Z246" i="2" s="1"/>
  <c r="AF246" i="2"/>
  <c r="AF302" i="2"/>
  <c r="P201" i="2" s="1"/>
  <c r="BA241" i="2" s="1"/>
  <c r="Z289" i="2"/>
  <c r="AG289" i="2"/>
  <c r="AF289" i="2"/>
  <c r="AG256" i="2"/>
  <c r="Z256" i="2"/>
  <c r="AF256" i="2"/>
  <c r="AF260" i="2"/>
  <c r="AG264" i="2"/>
  <c r="AF264" i="2"/>
  <c r="Z267" i="2"/>
  <c r="AF267" i="2"/>
  <c r="N202" i="2" s="1"/>
  <c r="AY257" i="2" s="1"/>
  <c r="AG290" i="2"/>
  <c r="Z290" i="2"/>
  <c r="AF290" i="2"/>
  <c r="AF292" i="2"/>
  <c r="AG294" i="2"/>
  <c r="AF294" i="2"/>
  <c r="AG296" i="2"/>
  <c r="AF296" i="2"/>
  <c r="AG298" i="2"/>
  <c r="Z298" i="2"/>
  <c r="AF298" i="2"/>
  <c r="Z300" i="2"/>
  <c r="AF300" i="2"/>
  <c r="AF303" i="2"/>
  <c r="P202" i="2" s="1"/>
  <c r="BA257" i="2" s="1"/>
  <c r="Z308" i="2"/>
  <c r="AG308" i="2"/>
  <c r="AF308" i="2"/>
  <c r="AE242" i="2"/>
  <c r="AG242" i="2" s="1"/>
  <c r="Y242" i="2"/>
  <c r="Z242" i="2" s="1"/>
  <c r="AF242" i="2"/>
  <c r="AG318" i="2"/>
  <c r="Z318" i="2"/>
  <c r="AF318" i="2"/>
  <c r="AF299" i="2"/>
  <c r="AE235" i="2"/>
  <c r="AG235" i="2" s="1"/>
  <c r="Y235" i="2"/>
  <c r="AF235" i="2"/>
  <c r="Z272" i="2"/>
  <c r="AG272" i="2"/>
  <c r="AF272" i="2"/>
  <c r="Z309" i="2"/>
  <c r="AG309" i="2"/>
  <c r="AF309" i="2"/>
  <c r="AE239" i="2"/>
  <c r="AG239" i="2" s="1"/>
  <c r="AF239" i="2"/>
  <c r="Y239" i="2"/>
  <c r="Z239" i="2" s="1"/>
  <c r="Z276" i="2"/>
  <c r="AG276" i="2"/>
  <c r="AG313" i="2"/>
  <c r="Z313" i="2"/>
  <c r="AF313" i="2"/>
  <c r="AE243" i="2"/>
  <c r="AG243" i="2" s="1"/>
  <c r="AF243" i="2"/>
  <c r="Y243" i="2"/>
  <c r="Z243" i="2" s="1"/>
  <c r="AG280" i="2"/>
  <c r="AF280" i="2"/>
  <c r="Z317" i="2"/>
  <c r="AF317" i="2"/>
  <c r="AE247" i="2"/>
  <c r="AG247" i="2" s="1"/>
  <c r="AF247" i="2"/>
  <c r="Y247" i="2"/>
  <c r="Z247" i="2" s="1"/>
  <c r="AF266" i="2"/>
  <c r="N201" i="2" s="1"/>
  <c r="AY241" i="2" s="1"/>
  <c r="AF160" i="2"/>
  <c r="AG160" i="2"/>
  <c r="Y236" i="2"/>
  <c r="Z236" i="2" s="1"/>
  <c r="AE236" i="2"/>
  <c r="AG236" i="2" s="1"/>
  <c r="AF236" i="2"/>
  <c r="AG310" i="2"/>
  <c r="Z310" i="2"/>
  <c r="AF310" i="2"/>
  <c r="AG277" i="2"/>
  <c r="AF277" i="2"/>
  <c r="Z277" i="2"/>
  <c r="AF316" i="2"/>
  <c r="AG283" i="2"/>
  <c r="AF283" i="2"/>
  <c r="AG321" i="2"/>
  <c r="Z321" i="2"/>
  <c r="AF321" i="2"/>
  <c r="Q202" i="2" s="1"/>
  <c r="BB257" i="2" s="1"/>
  <c r="AG291" i="2"/>
  <c r="AF291" i="2"/>
  <c r="AG258" i="2"/>
  <c r="AF258" i="2"/>
  <c r="AG262" i="2"/>
  <c r="AF262" i="2"/>
  <c r="Y248" i="2"/>
  <c r="Z248" i="2" s="1"/>
  <c r="AF248" i="2"/>
  <c r="M201" i="2" s="1"/>
  <c r="AX241" i="2" s="1"/>
  <c r="AE248" i="2"/>
  <c r="AG248" i="2" s="1"/>
  <c r="AG253" i="2"/>
  <c r="AF253" i="2"/>
  <c r="AG255" i="2"/>
  <c r="AF255" i="2"/>
  <c r="Z257" i="2"/>
  <c r="AG257" i="2"/>
  <c r="AF257" i="2"/>
  <c r="Z259" i="2"/>
  <c r="AG259" i="2"/>
  <c r="AF259" i="2"/>
  <c r="AG261" i="2"/>
  <c r="AF261" i="2"/>
  <c r="AF263" i="2"/>
  <c r="Z265" i="2"/>
  <c r="AG265" i="2"/>
  <c r="AG159" i="2"/>
  <c r="Z159" i="2"/>
  <c r="AF159" i="2"/>
  <c r="AE250" i="2"/>
  <c r="AG250" i="2" s="1"/>
  <c r="Y250" i="2"/>
  <c r="Z250" i="2" s="1"/>
  <c r="AF250" i="2"/>
  <c r="M203" i="2" s="1"/>
  <c r="AX273" i="2" s="1"/>
  <c r="AG271" i="2"/>
  <c r="AF271" i="2"/>
  <c r="AE238" i="2"/>
  <c r="AG238" i="2" s="1"/>
  <c r="Y238" i="2"/>
  <c r="Z238" i="2" s="1"/>
  <c r="AF238" i="2"/>
  <c r="Z312" i="2"/>
  <c r="AG312" i="2"/>
  <c r="AF312" i="2"/>
  <c r="Q193" i="2" s="1"/>
  <c r="BB121" i="2" s="1"/>
  <c r="Z279" i="2"/>
  <c r="AF279" i="2"/>
  <c r="AF281" i="2"/>
  <c r="AG158" i="2"/>
  <c r="AF158" i="2"/>
  <c r="AF268" i="2"/>
  <c r="N203" i="2" s="1"/>
  <c r="AY273" i="2" s="1"/>
  <c r="AG268" i="2"/>
  <c r="AG293" i="2"/>
  <c r="AF293" i="2"/>
  <c r="Z297" i="2"/>
  <c r="AF297" i="2"/>
  <c r="Z301" i="2"/>
  <c r="AG301" i="2"/>
  <c r="AF301" i="2"/>
  <c r="AG286" i="2"/>
  <c r="Z286" i="2"/>
  <c r="AF286" i="2"/>
  <c r="O203" i="2" s="1"/>
  <c r="AZ273" i="2" s="1"/>
  <c r="Z280" i="2"/>
  <c r="Z160" i="2"/>
  <c r="Z258" i="2"/>
  <c r="Z244" i="2"/>
  <c r="Z255" i="2"/>
  <c r="Z261" i="2"/>
  <c r="AF265" i="2"/>
  <c r="Z299" i="2"/>
  <c r="AG299" i="2"/>
  <c r="AF307" i="2"/>
  <c r="Z307" i="2"/>
  <c r="Z274" i="2"/>
  <c r="AG274" i="2"/>
  <c r="AG311" i="2"/>
  <c r="Z241" i="2"/>
  <c r="Z278" i="2"/>
  <c r="Z245" i="2"/>
  <c r="Z282" i="2"/>
  <c r="AG282" i="2"/>
  <c r="Z319" i="2"/>
  <c r="Z285" i="2"/>
  <c r="Z273" i="2"/>
  <c r="AG273" i="2"/>
  <c r="AF240" i="2"/>
  <c r="AG240" i="2"/>
  <c r="AG246" i="2"/>
  <c r="Z302" i="2"/>
  <c r="AG302" i="2"/>
  <c r="Z260" i="2"/>
  <c r="AG260" i="2"/>
  <c r="Z264" i="2"/>
  <c r="Z271" i="2"/>
  <c r="AG279" i="2"/>
  <c r="Z281" i="2"/>
  <c r="AG281" i="2"/>
  <c r="Z158" i="2"/>
  <c r="Z235" i="2"/>
  <c r="AF276" i="2"/>
  <c r="AG317" i="2"/>
  <c r="Z266" i="2"/>
  <c r="AG266" i="2"/>
  <c r="Z316" i="2"/>
  <c r="AG316" i="2"/>
  <c r="Z283" i="2"/>
  <c r="Z291" i="2"/>
  <c r="Z262" i="2"/>
  <c r="AG275" i="2"/>
  <c r="Z253" i="2"/>
  <c r="AG263" i="2"/>
  <c r="Z263" i="2"/>
  <c r="Z295" i="2"/>
  <c r="Z320" i="2"/>
  <c r="AG320" i="2"/>
  <c r="AG267" i="2"/>
  <c r="Z292" i="2"/>
  <c r="AG292" i="2"/>
  <c r="Z294" i="2"/>
  <c r="Z296" i="2"/>
  <c r="AG300" i="2"/>
  <c r="AF284" i="2"/>
  <c r="O201" i="2" s="1"/>
  <c r="AZ241" i="2" s="1"/>
  <c r="AG284" i="2"/>
  <c r="AG303" i="2"/>
  <c r="Z303" i="2"/>
  <c r="Z268" i="2"/>
  <c r="Z293" i="2"/>
  <c r="AG297" i="2"/>
  <c r="V305" i="2"/>
  <c r="W305" i="2"/>
  <c r="V306" i="2"/>
  <c r="X306" i="2" l="1"/>
  <c r="AB306" i="2"/>
  <c r="AA306" i="2"/>
  <c r="AD305" i="2"/>
  <c r="AF305" i="2" s="1"/>
  <c r="Q186" i="2" s="1"/>
  <c r="BB15" i="2" s="1"/>
  <c r="Y305" i="2"/>
  <c r="Z305" i="2" s="1"/>
  <c r="AE305" i="2"/>
  <c r="AG305" i="2" s="1"/>
  <c r="X305" i="2"/>
  <c r="AB305" i="2"/>
  <c r="AA305" i="2"/>
  <c r="AG306" i="2"/>
  <c r="Z306" i="2"/>
  <c r="Q210" i="2"/>
  <c r="BB46" i="2" s="1"/>
  <c r="BB47" i="2" s="1"/>
  <c r="Q214" i="2"/>
  <c r="BB107" i="2" s="1"/>
  <c r="BB108" i="2" s="1"/>
  <c r="Q218" i="2"/>
  <c r="BB167" i="2" s="1"/>
  <c r="BB168" i="2" s="1"/>
  <c r="Q217" i="2"/>
  <c r="BB152" i="2" s="1"/>
  <c r="BB153" i="2" s="1"/>
  <c r="Q221" i="2"/>
  <c r="BB212" i="2" s="1"/>
  <c r="BB213" i="2" s="1"/>
  <c r="AC306" i="2"/>
  <c r="Q220" i="2"/>
  <c r="BB197" i="2" s="1"/>
  <c r="BB198" i="2" s="1"/>
  <c r="Q213" i="2"/>
  <c r="BB91" i="2" s="1"/>
  <c r="BB92" i="2" s="1"/>
  <c r="AH306" i="2"/>
  <c r="Q209" i="2" s="1"/>
  <c r="BB31" i="2" s="1"/>
  <c r="BB32" i="2" s="1"/>
  <c r="Q222" i="2"/>
  <c r="BB227" i="2" s="1"/>
  <c r="BB228" i="2" s="1"/>
  <c r="Q215" i="2"/>
  <c r="BB122" i="2" s="1"/>
  <c r="BB123" i="2" s="1"/>
  <c r="Q211" i="2"/>
  <c r="BB61" i="2" s="1"/>
  <c r="BB62" i="2" s="1"/>
  <c r="AC305" i="2"/>
  <c r="Q198" i="2"/>
  <c r="BB196" i="2" s="1"/>
  <c r="Q219" i="2"/>
  <c r="BB182" i="2" s="1"/>
  <c r="BB183" i="2" s="1"/>
  <c r="Q216" i="2"/>
  <c r="BB137" i="2" s="1"/>
  <c r="BB138" i="2" s="1"/>
  <c r="Q191" i="2"/>
  <c r="BB90" i="2" s="1"/>
  <c r="Q212" i="2"/>
  <c r="BB76" i="2" s="1"/>
  <c r="BB77" i="2" s="1"/>
  <c r="AH305" i="2"/>
  <c r="Q208" i="2" s="1"/>
  <c r="BB16" i="2" s="1"/>
  <c r="BB17" i="2" s="1"/>
  <c r="Q197" i="2"/>
  <c r="BB181" i="2" s="1"/>
  <c r="Q194" i="2"/>
  <c r="BB136" i="2" s="1"/>
  <c r="Q190" i="2"/>
  <c r="BB75" i="2" s="1"/>
  <c r="Q200" i="2"/>
  <c r="BB226" i="2" s="1"/>
  <c r="Q188" i="2"/>
  <c r="BB45" i="2" s="1"/>
  <c r="Q199" i="2"/>
  <c r="BB211" i="2" s="1"/>
  <c r="Q195" i="2"/>
  <c r="BB151" i="2" s="1"/>
  <c r="Q192" i="2"/>
  <c r="BB106" i="2" s="1"/>
  <c r="Q189" i="2"/>
  <c r="BB60" i="2" s="1"/>
  <c r="AF306" i="2"/>
  <c r="Q187" i="2" s="1"/>
  <c r="BB30" i="2" s="1"/>
  <c r="AX13" i="2" l="1"/>
  <c r="AX18" i="2" s="1"/>
  <c r="AY13" i="2"/>
  <c r="AY18" i="2" s="1"/>
  <c r="AZ13" i="2"/>
  <c r="AZ18" i="2" s="1"/>
  <c r="BA13" i="2"/>
  <c r="BA18" i="2" s="1"/>
  <c r="BB13" i="2"/>
  <c r="BB18" i="2" s="1"/>
  <c r="AX28" i="2"/>
  <c r="AX33" i="2" s="1"/>
  <c r="AY28" i="2"/>
  <c r="AY33" i="2" s="1"/>
  <c r="AZ28" i="2"/>
  <c r="AZ33" i="2" s="1"/>
  <c r="BA28" i="2"/>
  <c r="BA33" i="2" s="1"/>
  <c r="BB28" i="2"/>
  <c r="BB33" i="2" s="1"/>
  <c r="AX43" i="2"/>
  <c r="AX48" i="2" s="1"/>
  <c r="AY43" i="2"/>
  <c r="AY48" i="2" s="1"/>
  <c r="AZ43" i="2"/>
  <c r="AZ48" i="2" s="1"/>
  <c r="BA43" i="2"/>
  <c r="BA48" i="2" s="1"/>
  <c r="BB43" i="2"/>
  <c r="BB48" i="2" s="1"/>
  <c r="AX58" i="2"/>
  <c r="AX63" i="2" s="1"/>
  <c r="AY58" i="2"/>
  <c r="AY63" i="2" s="1"/>
  <c r="AZ58" i="2"/>
  <c r="AZ63" i="2" s="1"/>
  <c r="BA58" i="2"/>
  <c r="BA63" i="2" s="1"/>
  <c r="BB58" i="2"/>
  <c r="BB63" i="2" s="1"/>
  <c r="AX73" i="2"/>
  <c r="AX78" i="2" s="1"/>
  <c r="AY73" i="2"/>
  <c r="AY78" i="2" s="1"/>
  <c r="AZ73" i="2"/>
  <c r="AZ78" i="2" s="1"/>
  <c r="BA73" i="2"/>
  <c r="BA78" i="2" s="1"/>
  <c r="BB73" i="2"/>
  <c r="BB78" i="2" s="1"/>
  <c r="AX88" i="2"/>
  <c r="AX93" i="2" s="1"/>
  <c r="AY88" i="2"/>
  <c r="AY93" i="2" s="1"/>
  <c r="AZ88" i="2"/>
  <c r="AZ93" i="2" s="1"/>
  <c r="BA88" i="2"/>
  <c r="BA93" i="2" s="1"/>
  <c r="BB88" i="2"/>
  <c r="BB93" i="2" s="1"/>
  <c r="AX104" i="2"/>
  <c r="AX109" i="2" s="1"/>
  <c r="AY104" i="2"/>
  <c r="AY109" i="2" s="1"/>
  <c r="AZ104" i="2"/>
  <c r="AZ109" i="2" s="1"/>
  <c r="BA104" i="2"/>
  <c r="BA109" i="2" s="1"/>
  <c r="BB104" i="2"/>
  <c r="BB109" i="2" s="1"/>
  <c r="AX119" i="2"/>
  <c r="AX124" i="2" s="1"/>
  <c r="AY119" i="2"/>
  <c r="AY124" i="2" s="1"/>
  <c r="AZ119" i="2"/>
  <c r="AZ124" i="2" s="1"/>
  <c r="BA119" i="2"/>
  <c r="BA124" i="2" s="1"/>
  <c r="BB119" i="2"/>
  <c r="BB124" i="2" s="1"/>
  <c r="AX134" i="2"/>
  <c r="AX139" i="2" s="1"/>
  <c r="AY134" i="2"/>
  <c r="AY139" i="2" s="1"/>
  <c r="AZ134" i="2"/>
  <c r="AZ139" i="2" s="1"/>
  <c r="BA134" i="2"/>
  <c r="BA139" i="2" s="1"/>
  <c r="BB134" i="2"/>
  <c r="BB139" i="2" s="1"/>
  <c r="AX149" i="2"/>
  <c r="AX154" i="2" s="1"/>
  <c r="AY149" i="2"/>
  <c r="AY154" i="2" s="1"/>
  <c r="AZ149" i="2"/>
  <c r="AZ154" i="2" s="1"/>
  <c r="BA149" i="2"/>
  <c r="BA154" i="2" s="1"/>
  <c r="BB149" i="2"/>
  <c r="BB154" i="2" s="1"/>
  <c r="AX164" i="2"/>
  <c r="AX169" i="2" s="1"/>
  <c r="AY164" i="2"/>
  <c r="AY169" i="2" s="1"/>
  <c r="AZ164" i="2"/>
  <c r="AZ169" i="2" s="1"/>
  <c r="BA164" i="2"/>
  <c r="BA169" i="2" s="1"/>
  <c r="BB164" i="2"/>
  <c r="BB169" i="2" s="1"/>
  <c r="AX179" i="2"/>
  <c r="AX184" i="2" s="1"/>
  <c r="AY179" i="2"/>
  <c r="AY184" i="2" s="1"/>
  <c r="AZ179" i="2"/>
  <c r="AZ184" i="2" s="1"/>
  <c r="BA179" i="2"/>
  <c r="BA184" i="2" s="1"/>
  <c r="BB179" i="2"/>
  <c r="BB184" i="2" s="1"/>
  <c r="AX194" i="2"/>
  <c r="AX199" i="2" s="1"/>
  <c r="AY194" i="2"/>
  <c r="AY199" i="2" s="1"/>
  <c r="AZ194" i="2"/>
  <c r="AZ199" i="2" s="1"/>
  <c r="BA194" i="2"/>
  <c r="BA199" i="2" s="1"/>
  <c r="BB194" i="2"/>
  <c r="BB199" i="2" s="1"/>
  <c r="AX209" i="2"/>
  <c r="AX214" i="2" s="1"/>
  <c r="AY209" i="2"/>
  <c r="AY214" i="2" s="1"/>
  <c r="AZ209" i="2"/>
  <c r="AZ214" i="2" s="1"/>
  <c r="BA209" i="2"/>
  <c r="BA214" i="2" s="1"/>
  <c r="BB209" i="2"/>
  <c r="BB214" i="2" s="1"/>
  <c r="AX224" i="2"/>
  <c r="AX229" i="2" s="1"/>
  <c r="AY224" i="2"/>
  <c r="AY229" i="2" s="1"/>
  <c r="AZ224" i="2"/>
  <c r="AZ229" i="2" s="1"/>
  <c r="BA224" i="2"/>
  <c r="BA229" i="2" s="1"/>
  <c r="BB224" i="2"/>
  <c r="BB229" i="2" s="1"/>
  <c r="AS239" i="2"/>
  <c r="AS244" i="2" s="1"/>
  <c r="AX239" i="2"/>
  <c r="AX244" i="2" s="1"/>
  <c r="AY239" i="2"/>
  <c r="AY244" i="2" s="1"/>
  <c r="AZ239" i="2"/>
  <c r="AZ244" i="2" s="1"/>
  <c r="BA239" i="2"/>
  <c r="BA244" i="2" s="1"/>
  <c r="BB239" i="2"/>
  <c r="BB244" i="2" s="1"/>
  <c r="AS255" i="2"/>
  <c r="AS260" i="2" s="1"/>
  <c r="AX255" i="2"/>
  <c r="AX260" i="2" s="1"/>
  <c r="AY255" i="2"/>
  <c r="AY260" i="2" s="1"/>
  <c r="AZ255" i="2"/>
  <c r="AZ260" i="2" s="1"/>
  <c r="BA255" i="2"/>
  <c r="BA260" i="2" s="1"/>
  <c r="BB255" i="2"/>
  <c r="BB260" i="2" s="1"/>
  <c r="AS271" i="2"/>
  <c r="AS276" i="2" s="1"/>
  <c r="AX271" i="2"/>
  <c r="AX276" i="2" s="1"/>
  <c r="AY271" i="2"/>
  <c r="AY276" i="2" s="1"/>
  <c r="AZ271" i="2"/>
  <c r="AZ276" i="2" s="1"/>
  <c r="BA271" i="2"/>
  <c r="BA276" i="2" s="1"/>
  <c r="BB271" i="2"/>
  <c r="BB276" i="2" s="1"/>
  <c r="Q159" i="2" l="1"/>
  <c r="M159" i="2"/>
  <c r="P159" i="2"/>
  <c r="O159" i="2"/>
  <c r="N159" i="2"/>
  <c r="AR255" i="2"/>
  <c r="G136" i="2" l="1"/>
  <c r="W142" i="2" s="1"/>
  <c r="AR271" i="2"/>
  <c r="Y142" i="2" l="1"/>
  <c r="X142" i="2"/>
  <c r="AR270" i="2"/>
  <c r="AU239" i="2"/>
  <c r="AT239" i="2"/>
  <c r="J134" i="2"/>
  <c r="W194" i="2" s="1"/>
  <c r="G135" i="2"/>
  <c r="W141" i="2" s="1"/>
  <c r="C136" i="2"/>
  <c r="W70" i="2" s="1"/>
  <c r="AV271" i="2"/>
  <c r="AP255" i="2"/>
  <c r="AN267" i="2"/>
  <c r="X70" i="2" l="1"/>
  <c r="Y70" i="2"/>
  <c r="X194" i="2"/>
  <c r="Y194" i="2"/>
  <c r="X141" i="2"/>
  <c r="Y141" i="2"/>
  <c r="AR254" i="2"/>
  <c r="AN270" i="2"/>
  <c r="AU238" i="2"/>
  <c r="I134" i="2"/>
  <c r="W176" i="2" s="1"/>
  <c r="E135" i="2"/>
  <c r="W105" i="2" s="1"/>
  <c r="K136" i="2"/>
  <c r="W214" i="2" s="1"/>
  <c r="Y214" i="2" l="1"/>
  <c r="X214" i="2"/>
  <c r="Y176" i="2"/>
  <c r="X176" i="2"/>
  <c r="X105" i="2"/>
  <c r="Y105" i="2"/>
  <c r="AV270" i="2"/>
  <c r="AP254" i="2"/>
  <c r="AT238" i="2"/>
  <c r="D136" i="2"/>
  <c r="W88" i="2" s="1"/>
  <c r="AV239" i="2"/>
  <c r="Y88" i="2" l="1"/>
  <c r="X88" i="2"/>
  <c r="AO270" i="2"/>
  <c r="K134" i="2"/>
  <c r="W212" i="2" s="1"/>
  <c r="K135" i="2"/>
  <c r="W213" i="2" s="1"/>
  <c r="AO271" i="2"/>
  <c r="AV255" i="2"/>
  <c r="Y212" i="2" l="1"/>
  <c r="X212" i="2"/>
  <c r="Y213" i="2"/>
  <c r="X213" i="2"/>
  <c r="AV254" i="2"/>
  <c r="AV238" i="2"/>
  <c r="AU209" i="2"/>
  <c r="AU28" i="2"/>
  <c r="AU194" i="2"/>
  <c r="AU179" i="2"/>
  <c r="AU119" i="2"/>
  <c r="AU58" i="2"/>
  <c r="AU149" i="2"/>
  <c r="AU88" i="2"/>
  <c r="AU134" i="2"/>
  <c r="AU73" i="2"/>
  <c r="AU224" i="2"/>
  <c r="AU164" i="2"/>
  <c r="AU104" i="2"/>
  <c r="AU43" i="2"/>
  <c r="AU13" i="2"/>
  <c r="AU255" i="2"/>
  <c r="AU271" i="2"/>
  <c r="J159" i="2" l="1"/>
  <c r="BH274" i="2" l="1"/>
  <c r="BH258" i="2"/>
  <c r="BH242" i="2"/>
  <c r="BH227" i="2"/>
  <c r="BH212" i="2"/>
  <c r="BH197" i="2"/>
  <c r="BH182" i="2"/>
  <c r="BH167" i="2"/>
  <c r="BH152" i="2"/>
  <c r="BH137" i="2"/>
  <c r="BH122" i="2"/>
  <c r="BH107" i="2"/>
  <c r="BH91" i="2"/>
  <c r="BH76" i="2"/>
  <c r="BH61" i="2"/>
  <c r="BH46" i="2"/>
  <c r="BH31" i="2"/>
  <c r="BH16" i="2"/>
  <c r="BD17" i="2" l="1"/>
  <c r="BD18" i="2" l="1"/>
  <c r="BD33" i="2" s="1"/>
  <c r="BD48" i="2" s="1"/>
  <c r="BD63" i="2" s="1"/>
  <c r="BD78" i="2" s="1"/>
  <c r="BD32" i="2"/>
  <c r="BD47" i="2" s="1"/>
  <c r="BD62" i="2" s="1"/>
  <c r="BD77" i="2" s="1"/>
  <c r="BD92" i="2" s="1"/>
  <c r="BD108" i="2" s="1"/>
  <c r="BD123" i="2" s="1"/>
  <c r="BD138" i="2" s="1"/>
  <c r="BD153" i="2" s="1"/>
  <c r="BD168" i="2" s="1"/>
  <c r="BD183" i="2" s="1"/>
  <c r="BD198" i="2" s="1"/>
  <c r="BD213" i="2" s="1"/>
  <c r="BD228" i="2" s="1"/>
  <c r="BD243" i="2" s="1"/>
  <c r="BD259" i="2" s="1"/>
  <c r="BD275" i="2" s="1"/>
  <c r="BD93" i="2" l="1"/>
  <c r="BD109" i="2" s="1"/>
  <c r="BD124" i="2" s="1"/>
  <c r="BD139" i="2" s="1"/>
  <c r="BD154" i="2" s="1"/>
  <c r="BD169" i="2" s="1"/>
  <c r="BD184" i="2" s="1"/>
  <c r="BD199" i="2" s="1"/>
  <c r="BD214" i="2" s="1"/>
  <c r="BD229" i="2" s="1"/>
  <c r="BD244" i="2" s="1"/>
  <c r="BD260" i="2" s="1"/>
  <c r="BD276" i="2" s="1"/>
  <c r="M164" i="2"/>
  <c r="AX14" i="2" s="1"/>
  <c r="AX19" i="2" s="1"/>
  <c r="N164" i="2"/>
  <c r="AY14" i="2" s="1"/>
  <c r="AY19" i="2" s="1"/>
  <c r="O164" i="2"/>
  <c r="AZ14" i="2" s="1"/>
  <c r="AZ19" i="2" s="1"/>
  <c r="P164" i="2"/>
  <c r="BA14" i="2" s="1"/>
  <c r="BA19" i="2" s="1"/>
  <c r="Q164" i="2"/>
  <c r="BB14" i="2" s="1"/>
  <c r="BB19" i="2" s="1"/>
  <c r="M165" i="2"/>
  <c r="AX29" i="2" s="1"/>
  <c r="AX34" i="2" s="1"/>
  <c r="N165" i="2"/>
  <c r="AY29" i="2" s="1"/>
  <c r="AY34" i="2" s="1"/>
  <c r="O165" i="2"/>
  <c r="AZ29" i="2" s="1"/>
  <c r="AZ34" i="2" s="1"/>
  <c r="P165" i="2"/>
  <c r="BA29" i="2" s="1"/>
  <c r="BA34" i="2" s="1"/>
  <c r="Q165" i="2"/>
  <c r="BB29" i="2" s="1"/>
  <c r="BB34" i="2" s="1"/>
  <c r="M166" i="2"/>
  <c r="AX44" i="2" s="1"/>
  <c r="AX49" i="2" s="1"/>
  <c r="N166" i="2"/>
  <c r="AY44" i="2" s="1"/>
  <c r="AY49" i="2" s="1"/>
  <c r="O166" i="2"/>
  <c r="AZ44" i="2" s="1"/>
  <c r="AZ49" i="2" s="1"/>
  <c r="P166" i="2"/>
  <c r="BA44" i="2" s="1"/>
  <c r="BA49" i="2" s="1"/>
  <c r="Q166" i="2"/>
  <c r="BB44" i="2" s="1"/>
  <c r="BB49" i="2" s="1"/>
  <c r="M167" i="2"/>
  <c r="AX59" i="2" s="1"/>
  <c r="AX64" i="2" s="1"/>
  <c r="N167" i="2"/>
  <c r="AY59" i="2" s="1"/>
  <c r="AY64" i="2" s="1"/>
  <c r="O167" i="2"/>
  <c r="AZ59" i="2" s="1"/>
  <c r="AZ64" i="2" s="1"/>
  <c r="P167" i="2"/>
  <c r="BA59" i="2" s="1"/>
  <c r="BA64" i="2" s="1"/>
  <c r="Q167" i="2"/>
  <c r="BB59" i="2" s="1"/>
  <c r="BB64" i="2" s="1"/>
  <c r="M168" i="2"/>
  <c r="AX74" i="2" s="1"/>
  <c r="AX79" i="2" s="1"/>
  <c r="N168" i="2"/>
  <c r="AY74" i="2" s="1"/>
  <c r="AY79" i="2" s="1"/>
  <c r="O168" i="2"/>
  <c r="AZ74" i="2" s="1"/>
  <c r="AZ79" i="2" s="1"/>
  <c r="P168" i="2"/>
  <c r="BA74" i="2" s="1"/>
  <c r="BA79" i="2" s="1"/>
  <c r="Q168" i="2"/>
  <c r="BB74" i="2" s="1"/>
  <c r="BB79" i="2" s="1"/>
  <c r="M169" i="2"/>
  <c r="AX89" i="2" s="1"/>
  <c r="AX94" i="2" s="1"/>
  <c r="N169" i="2"/>
  <c r="AY89" i="2" s="1"/>
  <c r="AY94" i="2" s="1"/>
  <c r="O169" i="2"/>
  <c r="AZ89" i="2" s="1"/>
  <c r="AZ94" i="2" s="1"/>
  <c r="P169" i="2"/>
  <c r="BA89" i="2" s="1"/>
  <c r="BA94" i="2" s="1"/>
  <c r="Q169" i="2"/>
  <c r="BB89" i="2" s="1"/>
  <c r="BB94" i="2" s="1"/>
  <c r="M170" i="2"/>
  <c r="AX105" i="2" s="1"/>
  <c r="AX110" i="2" s="1"/>
  <c r="N170" i="2"/>
  <c r="AY105" i="2" s="1"/>
  <c r="AY110" i="2" s="1"/>
  <c r="O170" i="2"/>
  <c r="AZ105" i="2" s="1"/>
  <c r="AZ110" i="2" s="1"/>
  <c r="P170" i="2"/>
  <c r="BA105" i="2" s="1"/>
  <c r="BA110" i="2" s="1"/>
  <c r="Q170" i="2"/>
  <c r="BB105" i="2" s="1"/>
  <c r="BB110" i="2" s="1"/>
  <c r="M171" i="2"/>
  <c r="AX120" i="2" s="1"/>
  <c r="AX125" i="2" s="1"/>
  <c r="N171" i="2"/>
  <c r="AY120" i="2" s="1"/>
  <c r="AY125" i="2" s="1"/>
  <c r="O171" i="2"/>
  <c r="AZ120" i="2" s="1"/>
  <c r="AZ125" i="2" s="1"/>
  <c r="P171" i="2"/>
  <c r="BA120" i="2" s="1"/>
  <c r="BA125" i="2" s="1"/>
  <c r="Q171" i="2"/>
  <c r="BB120" i="2" s="1"/>
  <c r="BB125" i="2" s="1"/>
  <c r="M172" i="2"/>
  <c r="AX135" i="2" s="1"/>
  <c r="AX140" i="2" s="1"/>
  <c r="N172" i="2"/>
  <c r="AY135" i="2" s="1"/>
  <c r="AY140" i="2" s="1"/>
  <c r="O172" i="2"/>
  <c r="AZ135" i="2" s="1"/>
  <c r="AZ140" i="2" s="1"/>
  <c r="P172" i="2"/>
  <c r="BA135" i="2" s="1"/>
  <c r="BA140" i="2" s="1"/>
  <c r="Q172" i="2"/>
  <c r="BB135" i="2" s="1"/>
  <c r="BB140" i="2" s="1"/>
  <c r="M173" i="2"/>
  <c r="AX150" i="2" s="1"/>
  <c r="AX155" i="2" s="1"/>
  <c r="N173" i="2"/>
  <c r="AY150" i="2" s="1"/>
  <c r="AY155" i="2" s="1"/>
  <c r="O173" i="2"/>
  <c r="AZ150" i="2" s="1"/>
  <c r="AZ155" i="2" s="1"/>
  <c r="P173" i="2"/>
  <c r="BA150" i="2" s="1"/>
  <c r="BA155" i="2" s="1"/>
  <c r="Q173" i="2"/>
  <c r="BB150" i="2" s="1"/>
  <c r="BB155" i="2" s="1"/>
  <c r="M174" i="2"/>
  <c r="AX165" i="2" s="1"/>
  <c r="AX170" i="2" s="1"/>
  <c r="N174" i="2"/>
  <c r="AY165" i="2" s="1"/>
  <c r="AY170" i="2" s="1"/>
  <c r="O174" i="2"/>
  <c r="AZ165" i="2" s="1"/>
  <c r="AZ170" i="2" s="1"/>
  <c r="P174" i="2"/>
  <c r="BA165" i="2" s="1"/>
  <c r="BA170" i="2" s="1"/>
  <c r="Q174" i="2"/>
  <c r="BB165" i="2" s="1"/>
  <c r="BB170" i="2" s="1"/>
  <c r="M175" i="2"/>
  <c r="AX180" i="2" s="1"/>
  <c r="AX185" i="2" s="1"/>
  <c r="N175" i="2"/>
  <c r="AY180" i="2" s="1"/>
  <c r="AY185" i="2" s="1"/>
  <c r="O175" i="2"/>
  <c r="AZ180" i="2" s="1"/>
  <c r="AZ185" i="2" s="1"/>
  <c r="P175" i="2"/>
  <c r="BA180" i="2" s="1"/>
  <c r="BA185" i="2" s="1"/>
  <c r="Q175" i="2"/>
  <c r="BB180" i="2" s="1"/>
  <c r="BB185" i="2" s="1"/>
  <c r="M176" i="2"/>
  <c r="AX195" i="2" s="1"/>
  <c r="AX200" i="2" s="1"/>
  <c r="N176" i="2"/>
  <c r="AY195" i="2" s="1"/>
  <c r="AY200" i="2" s="1"/>
  <c r="O176" i="2"/>
  <c r="AZ195" i="2" s="1"/>
  <c r="AZ200" i="2" s="1"/>
  <c r="P176" i="2"/>
  <c r="BA195" i="2" s="1"/>
  <c r="BA200" i="2" s="1"/>
  <c r="Q176" i="2"/>
  <c r="BB195" i="2" s="1"/>
  <c r="BB200" i="2" s="1"/>
  <c r="M177" i="2"/>
  <c r="AX210" i="2" s="1"/>
  <c r="AX215" i="2" s="1"/>
  <c r="N177" i="2"/>
  <c r="AY210" i="2" s="1"/>
  <c r="AY215" i="2" s="1"/>
  <c r="O177" i="2"/>
  <c r="AZ210" i="2" s="1"/>
  <c r="AZ215" i="2" s="1"/>
  <c r="P177" i="2"/>
  <c r="BA210" i="2" s="1"/>
  <c r="BA215" i="2" s="1"/>
  <c r="Q177" i="2"/>
  <c r="BB210" i="2" s="1"/>
  <c r="BB215" i="2" s="1"/>
  <c r="M178" i="2"/>
  <c r="AX225" i="2" s="1"/>
  <c r="AX230" i="2" s="1"/>
  <c r="N178" i="2"/>
  <c r="AY225" i="2" s="1"/>
  <c r="AY230" i="2" s="1"/>
  <c r="O178" i="2"/>
  <c r="AZ225" i="2" s="1"/>
  <c r="AZ230" i="2" s="1"/>
  <c r="P178" i="2"/>
  <c r="BA225" i="2" s="1"/>
  <c r="BA230" i="2" s="1"/>
  <c r="Q178" i="2"/>
  <c r="BB225" i="2" s="1"/>
  <c r="BB230" i="2" s="1"/>
  <c r="M179" i="2"/>
  <c r="AX240" i="2" s="1"/>
  <c r="AX245" i="2" s="1"/>
  <c r="N179" i="2"/>
  <c r="AY240" i="2" s="1"/>
  <c r="AY245" i="2" s="1"/>
  <c r="O179" i="2"/>
  <c r="AZ240" i="2" s="1"/>
  <c r="AZ245" i="2" s="1"/>
  <c r="P179" i="2"/>
  <c r="BA240" i="2" s="1"/>
  <c r="BA245" i="2" s="1"/>
  <c r="Q179" i="2"/>
  <c r="BB240" i="2" s="1"/>
  <c r="BB245" i="2" s="1"/>
  <c r="M180" i="2"/>
  <c r="AX256" i="2" s="1"/>
  <c r="AX261" i="2" s="1"/>
  <c r="N180" i="2"/>
  <c r="AY256" i="2" s="1"/>
  <c r="AY261" i="2" s="1"/>
  <c r="O180" i="2"/>
  <c r="AZ256" i="2" s="1"/>
  <c r="AZ261" i="2" s="1"/>
  <c r="P180" i="2"/>
  <c r="BA256" i="2" s="1"/>
  <c r="BA261" i="2" s="1"/>
  <c r="Q180" i="2"/>
  <c r="BB256" i="2" s="1"/>
  <c r="BB261" i="2" s="1"/>
  <c r="M181" i="2"/>
  <c r="AX272" i="2" s="1"/>
  <c r="AX277" i="2" s="1"/>
  <c r="N181" i="2"/>
  <c r="AY272" i="2" s="1"/>
  <c r="AY277" i="2" s="1"/>
  <c r="O181" i="2"/>
  <c r="AZ272" i="2" s="1"/>
  <c r="AZ277" i="2" s="1"/>
  <c r="P181" i="2"/>
  <c r="BA272" i="2" s="1"/>
  <c r="BA277" i="2" s="1"/>
  <c r="Q181" i="2"/>
  <c r="BB272" i="2" s="1"/>
  <c r="BB277" i="2" s="1"/>
  <c r="L121" i="2" l="1"/>
  <c r="W217" i="2" s="1"/>
  <c r="L127" i="2"/>
  <c r="W223" i="2" s="1"/>
  <c r="L133" i="2"/>
  <c r="W229" i="2" s="1"/>
  <c r="L134" i="2"/>
  <c r="W230" i="2" s="1"/>
  <c r="L119" i="2"/>
  <c r="L126" i="2"/>
  <c r="W222" i="2" s="1"/>
  <c r="L123" i="2"/>
  <c r="W219" i="2" s="1"/>
  <c r="L125" i="2"/>
  <c r="W221" i="2" s="1"/>
  <c r="L131" i="2"/>
  <c r="W227" i="2" s="1"/>
  <c r="L136" i="2"/>
  <c r="W232" i="2" s="1"/>
  <c r="L120" i="2"/>
  <c r="W216" i="2" s="1"/>
  <c r="L132" i="2"/>
  <c r="W228" i="2" s="1"/>
  <c r="L135" i="2"/>
  <c r="W231" i="2" s="1"/>
  <c r="L124" i="2"/>
  <c r="W220" i="2" s="1"/>
  <c r="L122" i="2"/>
  <c r="W218" i="2" s="1"/>
  <c r="L128" i="2"/>
  <c r="W224" i="2" s="1"/>
  <c r="L129" i="2"/>
  <c r="W225" i="2" s="1"/>
  <c r="L130" i="2"/>
  <c r="W226" i="2" s="1"/>
  <c r="J135" i="2"/>
  <c r="W195" i="2" s="1"/>
  <c r="J130" i="2"/>
  <c r="W190" i="2" s="1"/>
  <c r="J131" i="2"/>
  <c r="W191" i="2" s="1"/>
  <c r="J132" i="2"/>
  <c r="W192" i="2" s="1"/>
  <c r="J133" i="2"/>
  <c r="W193" i="2" s="1"/>
  <c r="J129" i="2"/>
  <c r="W189" i="2" s="1"/>
  <c r="J125" i="2"/>
  <c r="W185" i="2" s="1"/>
  <c r="J126" i="2"/>
  <c r="W186" i="2" s="1"/>
  <c r="J127" i="2"/>
  <c r="W187" i="2" s="1"/>
  <c r="J128" i="2"/>
  <c r="W188" i="2" s="1"/>
  <c r="J124" i="2"/>
  <c r="W184" i="2" s="1"/>
  <c r="J120" i="2"/>
  <c r="J121" i="2"/>
  <c r="W181" i="2" s="1"/>
  <c r="J122" i="2"/>
  <c r="W182" i="2" s="1"/>
  <c r="J123" i="2"/>
  <c r="W183" i="2" s="1"/>
  <c r="J119" i="2"/>
  <c r="AU12" i="2" s="1"/>
  <c r="E136" i="2"/>
  <c r="W106" i="2" s="1"/>
  <c r="Y189" i="2" l="1"/>
  <c r="X189" i="2"/>
  <c r="Y228" i="2"/>
  <c r="X228" i="2"/>
  <c r="Y193" i="2"/>
  <c r="X193" i="2"/>
  <c r="Y195" i="2"/>
  <c r="X195" i="2"/>
  <c r="Y218" i="2"/>
  <c r="X218" i="2"/>
  <c r="Y216" i="2"/>
  <c r="X216" i="2"/>
  <c r="Y219" i="2"/>
  <c r="X219" i="2"/>
  <c r="Y229" i="2"/>
  <c r="X229" i="2"/>
  <c r="Y188" i="2"/>
  <c r="X188" i="2"/>
  <c r="Y224" i="2"/>
  <c r="X224" i="2"/>
  <c r="Y230" i="2"/>
  <c r="X230" i="2"/>
  <c r="Y187" i="2"/>
  <c r="X187" i="2"/>
  <c r="Y192" i="2"/>
  <c r="X192" i="2"/>
  <c r="Y226" i="2"/>
  <c r="X226" i="2"/>
  <c r="Y220" i="2"/>
  <c r="X220" i="2"/>
  <c r="Y232" i="2"/>
  <c r="X232" i="2"/>
  <c r="Y222" i="2"/>
  <c r="X222" i="2"/>
  <c r="Y223" i="2"/>
  <c r="X223" i="2"/>
  <c r="Y182" i="2"/>
  <c r="X182" i="2"/>
  <c r="Y190" i="2"/>
  <c r="X190" i="2"/>
  <c r="Y221" i="2"/>
  <c r="X221" i="2"/>
  <c r="Y181" i="2"/>
  <c r="X181" i="2"/>
  <c r="Y186" i="2"/>
  <c r="X186" i="2"/>
  <c r="Y183" i="2"/>
  <c r="X183" i="2"/>
  <c r="Y184" i="2"/>
  <c r="X184" i="2"/>
  <c r="Y185" i="2"/>
  <c r="X185" i="2"/>
  <c r="Y191" i="2"/>
  <c r="X191" i="2"/>
  <c r="Y225" i="2"/>
  <c r="X225" i="2"/>
  <c r="Y231" i="2"/>
  <c r="X231" i="2"/>
  <c r="Y227" i="2"/>
  <c r="X227" i="2"/>
  <c r="Y217" i="2"/>
  <c r="X217" i="2"/>
  <c r="Y106" i="2"/>
  <c r="X106" i="2"/>
  <c r="AU27" i="2"/>
  <c r="W180" i="2"/>
  <c r="AW27" i="2"/>
  <c r="AW12" i="2"/>
  <c r="W215" i="2"/>
  <c r="AU148" i="2"/>
  <c r="AW148" i="2"/>
  <c r="AW103" i="2"/>
  <c r="AW238" i="2"/>
  <c r="AP270" i="2"/>
  <c r="AU42" i="2"/>
  <c r="AU133" i="2"/>
  <c r="AU223" i="2"/>
  <c r="AU254" i="2"/>
  <c r="AW57" i="2"/>
  <c r="AW72" i="2"/>
  <c r="AW223" i="2"/>
  <c r="AU163" i="2"/>
  <c r="AU178" i="2"/>
  <c r="AW208" i="2"/>
  <c r="AU118" i="2"/>
  <c r="AU208" i="2"/>
  <c r="AW178" i="2"/>
  <c r="AW87" i="2"/>
  <c r="AW270" i="2"/>
  <c r="AW118" i="2"/>
  <c r="AW133" i="2"/>
  <c r="AU57" i="2"/>
  <c r="AU72" i="2"/>
  <c r="AU87" i="2"/>
  <c r="AU103" i="2"/>
  <c r="AU193" i="2"/>
  <c r="AW163" i="2"/>
  <c r="AW254" i="2"/>
  <c r="AW193" i="2"/>
  <c r="AW42" i="2"/>
  <c r="D123" i="2"/>
  <c r="W75" i="2" s="1"/>
  <c r="D124" i="2"/>
  <c r="W76" i="2" s="1"/>
  <c r="D125" i="2"/>
  <c r="W77" i="2" s="1"/>
  <c r="D131" i="2"/>
  <c r="W83" i="2" s="1"/>
  <c r="E121" i="2"/>
  <c r="W91" i="2" s="1"/>
  <c r="E127" i="2"/>
  <c r="W97" i="2" s="1"/>
  <c r="E133" i="2"/>
  <c r="W103" i="2" s="1"/>
  <c r="E134" i="2"/>
  <c r="W104" i="2" s="1"/>
  <c r="F123" i="2"/>
  <c r="W111" i="2" s="1"/>
  <c r="F124" i="2"/>
  <c r="W112" i="2" s="1"/>
  <c r="F125" i="2"/>
  <c r="W113" i="2" s="1"/>
  <c r="F131" i="2"/>
  <c r="W119" i="2" s="1"/>
  <c r="F136" i="2"/>
  <c r="W124" i="2" s="1"/>
  <c r="G121" i="2"/>
  <c r="W127" i="2" s="1"/>
  <c r="G127" i="2"/>
  <c r="W133" i="2" s="1"/>
  <c r="G133" i="2"/>
  <c r="W139" i="2" s="1"/>
  <c r="G134" i="2"/>
  <c r="W140" i="2" s="1"/>
  <c r="H123" i="2"/>
  <c r="W147" i="2" s="1"/>
  <c r="H124" i="2"/>
  <c r="W148" i="2" s="1"/>
  <c r="H125" i="2"/>
  <c r="W149" i="2" s="1"/>
  <c r="H131" i="2"/>
  <c r="W155" i="2" s="1"/>
  <c r="I122" i="2"/>
  <c r="W164" i="2" s="1"/>
  <c r="I128" i="2"/>
  <c r="W170" i="2" s="1"/>
  <c r="I129" i="2"/>
  <c r="W171" i="2" s="1"/>
  <c r="I130" i="2"/>
  <c r="W172" i="2" s="1"/>
  <c r="K122" i="2"/>
  <c r="W200" i="2" s="1"/>
  <c r="K128" i="2"/>
  <c r="W206" i="2" s="1"/>
  <c r="K129" i="2"/>
  <c r="W207" i="2" s="1"/>
  <c r="K130" i="2"/>
  <c r="W208" i="2" s="1"/>
  <c r="D122" i="2"/>
  <c r="W74" i="2" s="1"/>
  <c r="D128" i="2"/>
  <c r="W80" i="2" s="1"/>
  <c r="D129" i="2"/>
  <c r="W81" i="2" s="1"/>
  <c r="D130" i="2"/>
  <c r="W82" i="2" s="1"/>
  <c r="E119" i="2"/>
  <c r="AP12" i="2" s="1"/>
  <c r="E120" i="2"/>
  <c r="E126" i="2"/>
  <c r="W96" i="2" s="1"/>
  <c r="E132" i="2"/>
  <c r="W102" i="2" s="1"/>
  <c r="F122" i="2"/>
  <c r="W110" i="2" s="1"/>
  <c r="F128" i="2"/>
  <c r="W116" i="2" s="1"/>
  <c r="F129" i="2"/>
  <c r="W117" i="2" s="1"/>
  <c r="F130" i="2"/>
  <c r="W118" i="2" s="1"/>
  <c r="G119" i="2"/>
  <c r="AR12" i="2" s="1"/>
  <c r="G120" i="2"/>
  <c r="G126" i="2"/>
  <c r="W132" i="2" s="1"/>
  <c r="G132" i="2"/>
  <c r="W138" i="2" s="1"/>
  <c r="H122" i="2"/>
  <c r="W146" i="2" s="1"/>
  <c r="H128" i="2"/>
  <c r="W152" i="2" s="1"/>
  <c r="H129" i="2"/>
  <c r="W153" i="2" s="1"/>
  <c r="H130" i="2"/>
  <c r="W154" i="2" s="1"/>
  <c r="I121" i="2"/>
  <c r="W163" i="2" s="1"/>
  <c r="I127" i="2"/>
  <c r="W169" i="2" s="1"/>
  <c r="I133" i="2"/>
  <c r="W175" i="2" s="1"/>
  <c r="J136" i="2"/>
  <c r="W196" i="2" s="1"/>
  <c r="K121" i="2"/>
  <c r="W199" i="2" s="1"/>
  <c r="K127" i="2"/>
  <c r="W205" i="2" s="1"/>
  <c r="K133" i="2"/>
  <c r="W211" i="2" s="1"/>
  <c r="D121" i="2"/>
  <c r="W73" i="2" s="1"/>
  <c r="D127" i="2"/>
  <c r="W79" i="2" s="1"/>
  <c r="D133" i="2"/>
  <c r="W85" i="2" s="1"/>
  <c r="D134" i="2"/>
  <c r="W86" i="2" s="1"/>
  <c r="E123" i="2"/>
  <c r="W93" i="2" s="1"/>
  <c r="E124" i="2"/>
  <c r="W94" i="2" s="1"/>
  <c r="E125" i="2"/>
  <c r="W95" i="2" s="1"/>
  <c r="E131" i="2"/>
  <c r="W101" i="2" s="1"/>
  <c r="F121" i="2"/>
  <c r="W109" i="2" s="1"/>
  <c r="F127" i="2"/>
  <c r="W115" i="2" s="1"/>
  <c r="F133" i="2"/>
  <c r="W121" i="2" s="1"/>
  <c r="F134" i="2"/>
  <c r="W122" i="2" s="1"/>
  <c r="G123" i="2"/>
  <c r="W129" i="2" s="1"/>
  <c r="G124" i="2"/>
  <c r="W130" i="2" s="1"/>
  <c r="G125" i="2"/>
  <c r="W131" i="2" s="1"/>
  <c r="G131" i="2"/>
  <c r="W137" i="2" s="1"/>
  <c r="H121" i="2"/>
  <c r="W145" i="2" s="1"/>
  <c r="H127" i="2"/>
  <c r="W151" i="2" s="1"/>
  <c r="H133" i="2"/>
  <c r="W157" i="2" s="1"/>
  <c r="I119" i="2"/>
  <c r="AT12" i="2" s="1"/>
  <c r="I120" i="2"/>
  <c r="I126" i="2"/>
  <c r="W168" i="2" s="1"/>
  <c r="I132" i="2"/>
  <c r="W174" i="2" s="1"/>
  <c r="I135" i="2"/>
  <c r="W177" i="2" s="1"/>
  <c r="K119" i="2"/>
  <c r="AV12" i="2" s="1"/>
  <c r="K120" i="2"/>
  <c r="K126" i="2"/>
  <c r="W204" i="2" s="1"/>
  <c r="K132" i="2"/>
  <c r="W210" i="2" s="1"/>
  <c r="D119" i="2"/>
  <c r="AO12" i="2" s="1"/>
  <c r="D120" i="2"/>
  <c r="D126" i="2"/>
  <c r="W78" i="2" s="1"/>
  <c r="D132" i="2"/>
  <c r="W84" i="2" s="1"/>
  <c r="D135" i="2"/>
  <c r="W87" i="2" s="1"/>
  <c r="E122" i="2"/>
  <c r="W92" i="2" s="1"/>
  <c r="E128" i="2"/>
  <c r="W98" i="2" s="1"/>
  <c r="E129" i="2"/>
  <c r="W99" i="2" s="1"/>
  <c r="E130" i="2"/>
  <c r="W100" i="2" s="1"/>
  <c r="F119" i="2"/>
  <c r="AQ12" i="2" s="1"/>
  <c r="F120" i="2"/>
  <c r="F126" i="2"/>
  <c r="W114" i="2" s="1"/>
  <c r="F132" i="2"/>
  <c r="W120" i="2" s="1"/>
  <c r="F135" i="2"/>
  <c r="W123" i="2" s="1"/>
  <c r="G122" i="2"/>
  <c r="W128" i="2" s="1"/>
  <c r="G128" i="2"/>
  <c r="W134" i="2" s="1"/>
  <c r="G129" i="2"/>
  <c r="W135" i="2" s="1"/>
  <c r="G130" i="2"/>
  <c r="W136" i="2" s="1"/>
  <c r="H119" i="2"/>
  <c r="AS12" i="2" s="1"/>
  <c r="H120" i="2"/>
  <c r="H126" i="2"/>
  <c r="W150" i="2" s="1"/>
  <c r="H132" i="2"/>
  <c r="W156" i="2" s="1"/>
  <c r="I123" i="2"/>
  <c r="W165" i="2" s="1"/>
  <c r="I124" i="2"/>
  <c r="W166" i="2" s="1"/>
  <c r="I125" i="2"/>
  <c r="W167" i="2" s="1"/>
  <c r="I131" i="2"/>
  <c r="W173" i="2" s="1"/>
  <c r="I136" i="2"/>
  <c r="W178" i="2" s="1"/>
  <c r="K123" i="2"/>
  <c r="W201" i="2" s="1"/>
  <c r="K124" i="2"/>
  <c r="W202" i="2" s="1"/>
  <c r="K125" i="2"/>
  <c r="W203" i="2" s="1"/>
  <c r="K131" i="2"/>
  <c r="W209" i="2" s="1"/>
  <c r="AN269" i="2"/>
  <c r="Y167" i="2" l="1"/>
  <c r="X167" i="2"/>
  <c r="Y120" i="2"/>
  <c r="X120" i="2"/>
  <c r="Y109" i="2"/>
  <c r="X109" i="2"/>
  <c r="Y196" i="2"/>
  <c r="X196" i="2"/>
  <c r="Y102" i="2"/>
  <c r="X102" i="2"/>
  <c r="Y172" i="2"/>
  <c r="X172" i="2"/>
  <c r="Y124" i="2"/>
  <c r="X124" i="2"/>
  <c r="Y75" i="2"/>
  <c r="X75" i="2"/>
  <c r="Y215" i="2"/>
  <c r="X215" i="2"/>
  <c r="Y201" i="2"/>
  <c r="X201" i="2"/>
  <c r="Y134" i="2"/>
  <c r="X134" i="2"/>
  <c r="Y210" i="2"/>
  <c r="X210" i="2"/>
  <c r="Y137" i="2"/>
  <c r="X137" i="2"/>
  <c r="Y101" i="2"/>
  <c r="X101" i="2"/>
  <c r="Y86" i="2"/>
  <c r="X86" i="2"/>
  <c r="Y211" i="2"/>
  <c r="X211" i="2"/>
  <c r="Y175" i="2"/>
  <c r="X175" i="2"/>
  <c r="Y153" i="2"/>
  <c r="X153" i="2"/>
  <c r="Y132" i="2"/>
  <c r="X132" i="2"/>
  <c r="Y117" i="2"/>
  <c r="X117" i="2"/>
  <c r="Y96" i="2"/>
  <c r="X96" i="2"/>
  <c r="Y81" i="2"/>
  <c r="X81" i="2"/>
  <c r="Y207" i="2"/>
  <c r="X207" i="2"/>
  <c r="Y171" i="2"/>
  <c r="X171" i="2"/>
  <c r="Y149" i="2"/>
  <c r="X149" i="2"/>
  <c r="Y139" i="2"/>
  <c r="X139" i="2"/>
  <c r="Y119" i="2"/>
  <c r="X119" i="2"/>
  <c r="Y104" i="2"/>
  <c r="X104" i="2"/>
  <c r="Y83" i="2"/>
  <c r="X83" i="2"/>
  <c r="Y202" i="2"/>
  <c r="X202" i="2"/>
  <c r="Y135" i="2"/>
  <c r="X135" i="2"/>
  <c r="Y129" i="2"/>
  <c r="X129" i="2"/>
  <c r="Y73" i="2"/>
  <c r="X73" i="2"/>
  <c r="Y138" i="2"/>
  <c r="X138" i="2"/>
  <c r="Y82" i="2"/>
  <c r="X82" i="2"/>
  <c r="Y155" i="2"/>
  <c r="X155" i="2"/>
  <c r="Y91" i="2"/>
  <c r="X91" i="2"/>
  <c r="Y166" i="2"/>
  <c r="X166" i="2"/>
  <c r="Y114" i="2"/>
  <c r="X114" i="2"/>
  <c r="Y84" i="2"/>
  <c r="X84" i="2"/>
  <c r="Y209" i="2"/>
  <c r="X209" i="2"/>
  <c r="Y165" i="2"/>
  <c r="X165" i="2"/>
  <c r="Y128" i="2"/>
  <c r="X128" i="2"/>
  <c r="Y98" i="2"/>
  <c r="X98" i="2"/>
  <c r="Y78" i="2"/>
  <c r="X78" i="2"/>
  <c r="Y204" i="2"/>
  <c r="X204" i="2"/>
  <c r="Y174" i="2"/>
  <c r="X174" i="2"/>
  <c r="Y157" i="2"/>
  <c r="X157" i="2"/>
  <c r="Y131" i="2"/>
  <c r="X131" i="2"/>
  <c r="Y121" i="2"/>
  <c r="X121" i="2"/>
  <c r="Y95" i="2"/>
  <c r="X95" i="2"/>
  <c r="Y205" i="2"/>
  <c r="X205" i="2"/>
  <c r="Y169" i="2"/>
  <c r="X169" i="2"/>
  <c r="Y152" i="2"/>
  <c r="X152" i="2"/>
  <c r="Y116" i="2"/>
  <c r="X116" i="2"/>
  <c r="Y80" i="2"/>
  <c r="X80" i="2"/>
  <c r="Y206" i="2"/>
  <c r="X206" i="2"/>
  <c r="Y170" i="2"/>
  <c r="X170" i="2"/>
  <c r="Y148" i="2"/>
  <c r="X148" i="2"/>
  <c r="Y133" i="2"/>
  <c r="X133" i="2"/>
  <c r="Y113" i="2"/>
  <c r="X113" i="2"/>
  <c r="Y103" i="2"/>
  <c r="X103" i="2"/>
  <c r="Y77" i="2"/>
  <c r="X77" i="2"/>
  <c r="Y150" i="2"/>
  <c r="X150" i="2"/>
  <c r="Y100" i="2"/>
  <c r="X100" i="2"/>
  <c r="Y145" i="2"/>
  <c r="X145" i="2"/>
  <c r="Y93" i="2"/>
  <c r="X93" i="2"/>
  <c r="Y154" i="2"/>
  <c r="X154" i="2"/>
  <c r="Y118" i="2"/>
  <c r="X118" i="2"/>
  <c r="Y208" i="2"/>
  <c r="X208" i="2"/>
  <c r="Y111" i="2"/>
  <c r="X111" i="2"/>
  <c r="Y99" i="2"/>
  <c r="X99" i="2"/>
  <c r="Y177" i="2"/>
  <c r="X177" i="2"/>
  <c r="Y122" i="2"/>
  <c r="X122" i="2"/>
  <c r="Y178" i="2"/>
  <c r="X178" i="2"/>
  <c r="Y203" i="2"/>
  <c r="X203" i="2"/>
  <c r="Y173" i="2"/>
  <c r="X173" i="2"/>
  <c r="Y156" i="2"/>
  <c r="X156" i="2"/>
  <c r="Y136" i="2"/>
  <c r="X136" i="2"/>
  <c r="Y123" i="2"/>
  <c r="X123" i="2"/>
  <c r="Y92" i="2"/>
  <c r="X92" i="2"/>
  <c r="Y168" i="2"/>
  <c r="X168" i="2"/>
  <c r="Y151" i="2"/>
  <c r="X151" i="2"/>
  <c r="Y130" i="2"/>
  <c r="X130" i="2"/>
  <c r="Y115" i="2"/>
  <c r="X115" i="2"/>
  <c r="Y94" i="2"/>
  <c r="X94" i="2"/>
  <c r="Y79" i="2"/>
  <c r="X79" i="2"/>
  <c r="Y199" i="2"/>
  <c r="X199" i="2"/>
  <c r="Y163" i="2"/>
  <c r="X163" i="2"/>
  <c r="Y146" i="2"/>
  <c r="X146" i="2"/>
  <c r="Y110" i="2"/>
  <c r="X110" i="2"/>
  <c r="Y74" i="2"/>
  <c r="X74" i="2"/>
  <c r="Y200" i="2"/>
  <c r="X200" i="2"/>
  <c r="Y164" i="2"/>
  <c r="X164" i="2"/>
  <c r="Y147" i="2"/>
  <c r="X147" i="2"/>
  <c r="Y127" i="2"/>
  <c r="X127" i="2"/>
  <c r="Y97" i="2"/>
  <c r="X97" i="2"/>
  <c r="Y76" i="2"/>
  <c r="X76" i="2"/>
  <c r="Y180" i="2"/>
  <c r="Y112" i="2"/>
  <c r="X112" i="2"/>
  <c r="X85" i="2"/>
  <c r="Y85" i="2"/>
  <c r="Y87" i="2"/>
  <c r="X87" i="2"/>
  <c r="Y140" i="2"/>
  <c r="X140" i="2"/>
  <c r="AS27" i="2"/>
  <c r="W144" i="2"/>
  <c r="AQ27" i="2"/>
  <c r="W108" i="2"/>
  <c r="AR27" i="2"/>
  <c r="W126" i="2"/>
  <c r="AP27" i="2"/>
  <c r="W90" i="2"/>
  <c r="AO27" i="2"/>
  <c r="W72" i="2"/>
  <c r="AV27" i="2"/>
  <c r="W198" i="2"/>
  <c r="AT27" i="2"/>
  <c r="W162" i="2"/>
  <c r="AT193" i="2"/>
  <c r="AQ254" i="2"/>
  <c r="AS133" i="2"/>
  <c r="AP87" i="2"/>
  <c r="AT42" i="2"/>
  <c r="AQ57" i="2"/>
  <c r="AV57" i="2"/>
  <c r="AR42" i="2"/>
  <c r="AO87" i="2"/>
  <c r="AS118" i="2"/>
  <c r="AP178" i="2"/>
  <c r="AO254" i="2"/>
  <c r="AS42" i="2"/>
  <c r="AR72" i="2"/>
  <c r="AQ42" i="2"/>
  <c r="AP72" i="2"/>
  <c r="AO42" i="2"/>
  <c r="AU270" i="2"/>
  <c r="AS178" i="2"/>
  <c r="AR208" i="2"/>
  <c r="AQ178" i="2"/>
  <c r="AP208" i="2"/>
  <c r="AO178" i="2"/>
  <c r="AV178" i="2"/>
  <c r="AT178" i="2"/>
  <c r="AS193" i="2"/>
  <c r="AR238" i="2"/>
  <c r="AQ270" i="2"/>
  <c r="AQ72" i="2"/>
  <c r="AP42" i="2"/>
  <c r="AO72" i="2"/>
  <c r="AV103" i="2"/>
  <c r="AR178" i="2"/>
  <c r="AP57" i="2"/>
  <c r="AT118" i="2"/>
  <c r="AQ133" i="2"/>
  <c r="AV42" i="2"/>
  <c r="AO57" i="2"/>
  <c r="AS72" i="2"/>
  <c r="AP133" i="2"/>
  <c r="AT103" i="2"/>
  <c r="AR163" i="2"/>
  <c r="AQ208" i="2"/>
  <c r="AV72" i="2"/>
  <c r="AT87" i="2"/>
  <c r="AR148" i="2"/>
  <c r="AQ118" i="2"/>
  <c r="AP163" i="2"/>
  <c r="AO208" i="2"/>
  <c r="AV208" i="2"/>
  <c r="AT254" i="2"/>
  <c r="AR193" i="2"/>
  <c r="AQ238" i="2"/>
  <c r="AP193" i="2"/>
  <c r="AO238" i="2"/>
  <c r="AV223" i="2"/>
  <c r="AT223" i="2"/>
  <c r="AS163" i="2"/>
  <c r="AR118" i="2"/>
  <c r="AQ163" i="2"/>
  <c r="AP118" i="2"/>
  <c r="AO163" i="2"/>
  <c r="AV163" i="2"/>
  <c r="AT163" i="2"/>
  <c r="AS103" i="2"/>
  <c r="AR223" i="2"/>
  <c r="AQ193" i="2"/>
  <c r="AP238" i="2"/>
  <c r="AO193" i="2"/>
  <c r="AS208" i="2"/>
  <c r="AR87" i="2"/>
  <c r="AO133" i="2"/>
  <c r="AS57" i="2"/>
  <c r="AT57" i="2"/>
  <c r="AQ87" i="2"/>
  <c r="AV87" i="2"/>
  <c r="AV193" i="2"/>
  <c r="AT270" i="2"/>
  <c r="AT72" i="2"/>
  <c r="AR57" i="2"/>
  <c r="AP148" i="2"/>
  <c r="AO118" i="2"/>
  <c r="AV118" i="2"/>
  <c r="AT208" i="2"/>
  <c r="AS223" i="2"/>
  <c r="AR103" i="2"/>
  <c r="AQ223" i="2"/>
  <c r="AP103" i="2"/>
  <c r="AO223" i="2"/>
  <c r="AV133" i="2"/>
  <c r="AT133" i="2"/>
  <c r="AS148" i="2"/>
  <c r="AQ148" i="2"/>
  <c r="AO148" i="2"/>
  <c r="AV148" i="2"/>
  <c r="AT148" i="2"/>
  <c r="AS87" i="2"/>
  <c r="AR133" i="2"/>
  <c r="AQ103" i="2"/>
  <c r="AP223" i="2"/>
  <c r="AO103" i="2"/>
  <c r="AN207" i="2"/>
  <c r="C132" i="2"/>
  <c r="W66" i="2" s="1"/>
  <c r="C122" i="2"/>
  <c r="W56" i="2" s="1"/>
  <c r="AN177" i="2"/>
  <c r="C130" i="2"/>
  <c r="W64" i="2" s="1"/>
  <c r="C119" i="2"/>
  <c r="AN12" i="2" s="1"/>
  <c r="AN147" i="2"/>
  <c r="C128" i="2"/>
  <c r="W62" i="2" s="1"/>
  <c r="AN162" i="2"/>
  <c r="C129" i="2"/>
  <c r="W63" i="2" s="1"/>
  <c r="C121" i="2"/>
  <c r="W55" i="2" s="1"/>
  <c r="AN132" i="2"/>
  <c r="C127" i="2"/>
  <c r="W61" i="2" s="1"/>
  <c r="AN222" i="2"/>
  <c r="C133" i="2"/>
  <c r="W67" i="2" s="1"/>
  <c r="AN237" i="2"/>
  <c r="C134" i="2"/>
  <c r="W68" i="2" s="1"/>
  <c r="AN117" i="2"/>
  <c r="C126" i="2"/>
  <c r="W60" i="2" s="1"/>
  <c r="C120" i="2"/>
  <c r="W54" i="2" s="1"/>
  <c r="C123" i="2"/>
  <c r="W57" i="2" s="1"/>
  <c r="C124" i="2"/>
  <c r="W58" i="2" s="1"/>
  <c r="AN102" i="2"/>
  <c r="C125" i="2"/>
  <c r="W59" i="2" s="1"/>
  <c r="AN192" i="2"/>
  <c r="C131" i="2"/>
  <c r="W65" i="2" s="1"/>
  <c r="AN253" i="2"/>
  <c r="C135" i="2"/>
  <c r="W69" i="2" s="1"/>
  <c r="W179" i="2"/>
  <c r="Y69" i="2" l="1"/>
  <c r="X69" i="2"/>
  <c r="Y62" i="2"/>
  <c r="X62" i="2"/>
  <c r="Y60" i="2"/>
  <c r="X60" i="2"/>
  <c r="Y67" i="2"/>
  <c r="X67" i="2"/>
  <c r="Y55" i="2"/>
  <c r="X55" i="2"/>
  <c r="Y56" i="2"/>
  <c r="X56" i="2"/>
  <c r="Y162" i="2"/>
  <c r="Y72" i="2"/>
  <c r="Y126" i="2"/>
  <c r="Y144" i="2"/>
  <c r="Y59" i="2"/>
  <c r="X59" i="2"/>
  <c r="Y58" i="2"/>
  <c r="X58" i="2"/>
  <c r="Y66" i="2"/>
  <c r="X66" i="2"/>
  <c r="Y54" i="2"/>
  <c r="Y65" i="2"/>
  <c r="X65" i="2"/>
  <c r="Y63" i="2"/>
  <c r="X63" i="2"/>
  <c r="Y57" i="2"/>
  <c r="X57" i="2"/>
  <c r="Y68" i="2"/>
  <c r="X68" i="2"/>
  <c r="Y61" i="2"/>
  <c r="X61" i="2"/>
  <c r="Y64" i="2"/>
  <c r="X64" i="2"/>
  <c r="Y198" i="2"/>
  <c r="Y90" i="2"/>
  <c r="Y108" i="2"/>
  <c r="Y179" i="2"/>
  <c r="AN254" i="2"/>
  <c r="AN148" i="2"/>
  <c r="AN57" i="2"/>
  <c r="AN103" i="2"/>
  <c r="AN223" i="2"/>
  <c r="AN193" i="2"/>
  <c r="AN87" i="2"/>
  <c r="AN163" i="2"/>
  <c r="AN208" i="2"/>
  <c r="AN27" i="2"/>
  <c r="AN118" i="2"/>
  <c r="AN42" i="2"/>
  <c r="AN72" i="2"/>
  <c r="AN238" i="2"/>
  <c r="AN133" i="2"/>
  <c r="AN178" i="2"/>
  <c r="AS119" i="2"/>
  <c r="AS209" i="2"/>
  <c r="AS88" i="2"/>
  <c r="AS104" i="2"/>
  <c r="AS194" i="2"/>
  <c r="AS149" i="2"/>
  <c r="AS164" i="2"/>
  <c r="AS179" i="2"/>
  <c r="AS134" i="2"/>
  <c r="AS224" i="2"/>
  <c r="X342" i="2" l="1"/>
  <c r="Z232" i="2" s="1"/>
  <c r="AA232" i="2" s="1"/>
  <c r="X333" i="2"/>
  <c r="Z223" i="2" s="1"/>
  <c r="AA223" i="2" s="1"/>
  <c r="X329" i="2"/>
  <c r="Z219" i="2" s="1"/>
  <c r="AA219" i="2" s="1"/>
  <c r="X332" i="2"/>
  <c r="Z222" i="2" s="1"/>
  <c r="AA222" i="2" s="1"/>
  <c r="X338" i="2"/>
  <c r="Z228" i="2" s="1"/>
  <c r="AA228" i="2" s="1"/>
  <c r="X330" i="2"/>
  <c r="Z220" i="2" s="1"/>
  <c r="AA220" i="2" s="1"/>
  <c r="X339" i="2"/>
  <c r="Z229" i="2" s="1"/>
  <c r="AA229" i="2" s="1"/>
  <c r="X328" i="2"/>
  <c r="Z218" i="2" s="1"/>
  <c r="AA218" i="2" s="1"/>
  <c r="X341" i="2"/>
  <c r="Z231" i="2" s="1"/>
  <c r="AA231" i="2" s="1"/>
  <c r="X336" i="2"/>
  <c r="Z226" i="2" s="1"/>
  <c r="AA226" i="2" s="1"/>
  <c r="X340" i="2"/>
  <c r="Z230" i="2" s="1"/>
  <c r="AA230" i="2" s="1"/>
  <c r="X327" i="2"/>
  <c r="Z217" i="2" s="1"/>
  <c r="AA217" i="2" s="1"/>
  <c r="X335" i="2"/>
  <c r="Z225" i="2" s="1"/>
  <c r="AA225" i="2" s="1"/>
  <c r="X337" i="2"/>
  <c r="Z227" i="2" s="1"/>
  <c r="AA227" i="2" s="1"/>
  <c r="X331" i="2"/>
  <c r="Z221" i="2" s="1"/>
  <c r="AA221" i="2" s="1"/>
  <c r="X334" i="2"/>
  <c r="Z224" i="2" s="1"/>
  <c r="AA224" i="2" s="1"/>
  <c r="T40" i="2"/>
  <c r="AT209" i="2"/>
  <c r="AT255" i="2"/>
  <c r="AT194" i="2"/>
  <c r="AT271" i="2"/>
  <c r="AT179" i="2"/>
  <c r="AT224" i="2"/>
  <c r="U107" i="2"/>
  <c r="U125" i="2"/>
  <c r="U143" i="2"/>
  <c r="U161" i="2"/>
  <c r="U179" i="2"/>
  <c r="U197" i="2"/>
  <c r="V233" i="2"/>
  <c r="V234" i="2"/>
  <c r="V251" i="2"/>
  <c r="V252" i="2"/>
  <c r="V269" i="2"/>
  <c r="V270" i="2"/>
  <c r="V287" i="2"/>
  <c r="V288" i="2"/>
  <c r="W325" i="2"/>
  <c r="W326" i="2"/>
  <c r="W327" i="2"/>
  <c r="W328" i="2"/>
  <c r="W329" i="2"/>
  <c r="W330" i="2"/>
  <c r="W331" i="2"/>
  <c r="W332" i="2"/>
  <c r="W333" i="2"/>
  <c r="W334" i="2"/>
  <c r="W335" i="2"/>
  <c r="W336" i="2"/>
  <c r="W337" i="2"/>
  <c r="W338" i="2"/>
  <c r="W339" i="2"/>
  <c r="W340" i="2"/>
  <c r="W341" i="2"/>
  <c r="AB287" i="2" l="1"/>
  <c r="AA287" i="2"/>
  <c r="X287" i="2"/>
  <c r="X251" i="2"/>
  <c r="AB251" i="2"/>
  <c r="AA251" i="2"/>
  <c r="X270" i="2"/>
  <c r="AB270" i="2"/>
  <c r="AA270" i="2"/>
  <c r="X269" i="2"/>
  <c r="AB269" i="2"/>
  <c r="AA269" i="2"/>
  <c r="AA288" i="2"/>
  <c r="X288" i="2"/>
  <c r="AB288" i="2"/>
  <c r="AB252" i="2"/>
  <c r="AA252" i="2"/>
  <c r="X252" i="2"/>
  <c r="AA234" i="2"/>
  <c r="AB234" i="2"/>
  <c r="X234" i="2"/>
  <c r="AB233" i="2"/>
  <c r="AA233" i="2"/>
  <c r="X233" i="2"/>
  <c r="Z62" i="2"/>
  <c r="AA62" i="2" s="1"/>
  <c r="Z188" i="2" l="1"/>
  <c r="AA188" i="2" s="1"/>
  <c r="Z152" i="2"/>
  <c r="AA152" i="2" s="1"/>
  <c r="Z116" i="2"/>
  <c r="AA116" i="2" s="1"/>
  <c r="Z134" i="2"/>
  <c r="AA134" i="2" s="1"/>
  <c r="Z170" i="2"/>
  <c r="AA170" i="2" s="1"/>
  <c r="Z206" i="2"/>
  <c r="AA206" i="2" s="1"/>
  <c r="Z80" i="2"/>
  <c r="AA80" i="2" s="1"/>
  <c r="Z98" i="2"/>
  <c r="AA98" i="2" s="1"/>
  <c r="AW239" i="2"/>
  <c r="AW134" i="2"/>
  <c r="AW58" i="2"/>
  <c r="AW149" i="2"/>
  <c r="AW164" i="2"/>
  <c r="AW179" i="2"/>
  <c r="AW43" i="2"/>
  <c r="AW224" i="2"/>
  <c r="AW13" i="2"/>
  <c r="AW28" i="2"/>
  <c r="AW119" i="2"/>
  <c r="AW209" i="2"/>
  <c r="AW271" i="2"/>
  <c r="AW73" i="2"/>
  <c r="AW88" i="2"/>
  <c r="AW104" i="2"/>
  <c r="AW194" i="2"/>
  <c r="AW255" i="2"/>
  <c r="Y334" i="2" l="1"/>
  <c r="L159" i="2"/>
  <c r="V143" i="2"/>
  <c r="V144" i="2"/>
  <c r="X144" i="2" s="1"/>
  <c r="AB224" i="2" l="1"/>
  <c r="AB206" i="2"/>
  <c r="AB188" i="2"/>
  <c r="AB170" i="2"/>
  <c r="AB152" i="2"/>
  <c r="AB134" i="2"/>
  <c r="AB116" i="2"/>
  <c r="AB98" i="2"/>
  <c r="AB80" i="2"/>
  <c r="AB62" i="2"/>
  <c r="AC224" i="2"/>
  <c r="V40" i="2"/>
  <c r="H173" i="2" s="1"/>
  <c r="Z334" i="2" l="1"/>
  <c r="U71" i="2"/>
  <c r="U53" i="2"/>
  <c r="W342" i="2" l="1"/>
  <c r="B223" i="2"/>
  <c r="B224" i="2"/>
  <c r="B225" i="2"/>
  <c r="B201" i="2"/>
  <c r="B202" i="2"/>
  <c r="B203" i="2"/>
  <c r="V180" i="2"/>
  <c r="X180" i="2" s="1"/>
  <c r="V179" i="2"/>
  <c r="X179" i="2" s="1"/>
  <c r="V126" i="2"/>
  <c r="X126" i="2" s="1"/>
  <c r="V125" i="2"/>
  <c r="V108" i="2"/>
  <c r="X108" i="2" s="1"/>
  <c r="V107" i="2"/>
  <c r="AN251" i="2"/>
  <c r="AN235" i="2"/>
  <c r="AN175" i="2"/>
  <c r="AN190" i="2"/>
  <c r="AN205" i="2"/>
  <c r="AN220" i="2"/>
  <c r="AN160" i="2"/>
  <c r="AN100" i="2"/>
  <c r="AN115" i="2"/>
  <c r="AN130" i="2"/>
  <c r="AN145" i="2"/>
  <c r="AN84" i="2"/>
  <c r="AN24" i="2"/>
  <c r="AN39" i="2"/>
  <c r="AN54" i="2"/>
  <c r="AN69" i="2"/>
  <c r="AN9" i="2"/>
  <c r="AO58" i="2" l="1"/>
  <c r="AO179" i="2"/>
  <c r="AP119" i="2"/>
  <c r="AP271" i="2"/>
  <c r="AQ164" i="2"/>
  <c r="AR28" i="2"/>
  <c r="AT149" i="2"/>
  <c r="AV73" i="2"/>
  <c r="AV104" i="2"/>
  <c r="AN73" i="2"/>
  <c r="AN88" i="2"/>
  <c r="AO43" i="2"/>
  <c r="AO134" i="2"/>
  <c r="AO224" i="2"/>
  <c r="AO239" i="2"/>
  <c r="AP73" i="2"/>
  <c r="AP88" i="2"/>
  <c r="AP104" i="2"/>
  <c r="AP194" i="2"/>
  <c r="AQ43" i="2"/>
  <c r="AQ134" i="2"/>
  <c r="AQ224" i="2"/>
  <c r="AQ239" i="2"/>
  <c r="AR73" i="2"/>
  <c r="AR88" i="2"/>
  <c r="AR104" i="2"/>
  <c r="AR194" i="2"/>
  <c r="AS28" i="2"/>
  <c r="AT43" i="2"/>
  <c r="AT134" i="2"/>
  <c r="AV58" i="2"/>
  <c r="AV149" i="2"/>
  <c r="AV164" i="2"/>
  <c r="AV179" i="2"/>
  <c r="AO149" i="2"/>
  <c r="AP209" i="2"/>
  <c r="AQ58" i="2"/>
  <c r="AQ179" i="2"/>
  <c r="AR119" i="2"/>
  <c r="AS43" i="2"/>
  <c r="AT164" i="2"/>
  <c r="AV88" i="2"/>
  <c r="AV194" i="2"/>
  <c r="AN58" i="2"/>
  <c r="AO28" i="2"/>
  <c r="AO119" i="2"/>
  <c r="AO209" i="2"/>
  <c r="AP58" i="2"/>
  <c r="AP149" i="2"/>
  <c r="AP164" i="2"/>
  <c r="AP179" i="2"/>
  <c r="AQ28" i="2"/>
  <c r="AQ119" i="2"/>
  <c r="AQ209" i="2"/>
  <c r="AQ271" i="2"/>
  <c r="AR58" i="2"/>
  <c r="AR149" i="2"/>
  <c r="AR164" i="2"/>
  <c r="AR179" i="2"/>
  <c r="AS73" i="2"/>
  <c r="AT28" i="2"/>
  <c r="AT119" i="2"/>
  <c r="AV43" i="2"/>
  <c r="AV134" i="2"/>
  <c r="AV224" i="2"/>
  <c r="AN28" i="2"/>
  <c r="AO164" i="2"/>
  <c r="AP28" i="2"/>
  <c r="AQ149" i="2"/>
  <c r="AR209" i="2"/>
  <c r="AT58" i="2"/>
  <c r="AN43" i="2"/>
  <c r="AN239" i="2"/>
  <c r="AO73" i="2"/>
  <c r="AO88" i="2"/>
  <c r="AO104" i="2"/>
  <c r="AO194" i="2"/>
  <c r="AO255" i="2"/>
  <c r="AP43" i="2"/>
  <c r="AP134" i="2"/>
  <c r="AP224" i="2"/>
  <c r="AP239" i="2"/>
  <c r="AQ73" i="2"/>
  <c r="AQ88" i="2"/>
  <c r="AQ104" i="2"/>
  <c r="AQ194" i="2"/>
  <c r="AQ255" i="2"/>
  <c r="AR43" i="2"/>
  <c r="AR134" i="2"/>
  <c r="AR224" i="2"/>
  <c r="AR239" i="2"/>
  <c r="AS58" i="2"/>
  <c r="AT73" i="2"/>
  <c r="AT88" i="2"/>
  <c r="AT104" i="2"/>
  <c r="AV13" i="2"/>
  <c r="AV28" i="2"/>
  <c r="AV119" i="2"/>
  <c r="AV209" i="2"/>
  <c r="V161" i="2"/>
  <c r="V162" i="2"/>
  <c r="X162" i="2" s="1"/>
  <c r="V71" i="2"/>
  <c r="V197" i="2"/>
  <c r="V198" i="2"/>
  <c r="X198" i="2" s="1"/>
  <c r="V89" i="2"/>
  <c r="V54" i="2"/>
  <c r="X54" i="2" s="1"/>
  <c r="V72" i="2"/>
  <c r="X72" i="2" s="1"/>
  <c r="V90" i="2"/>
  <c r="X90" i="2" s="1"/>
  <c r="AN13" i="2" l="1"/>
  <c r="AP13" i="2"/>
  <c r="AQ13" i="2"/>
  <c r="AO13" i="2"/>
  <c r="AT13" i="2"/>
  <c r="AR13" i="2"/>
  <c r="AS13" i="2"/>
  <c r="K159" i="2"/>
  <c r="G159" i="2"/>
  <c r="F159" i="2"/>
  <c r="D159" i="2"/>
  <c r="I159" i="2"/>
  <c r="E159" i="2"/>
  <c r="H159" i="2"/>
  <c r="C159" i="2"/>
  <c r="W107" i="2"/>
  <c r="W125" i="2"/>
  <c r="W233" i="2"/>
  <c r="AD233" i="2" s="1"/>
  <c r="W251" i="2"/>
  <c r="W269" i="2"/>
  <c r="W287" i="2"/>
  <c r="B179" i="2"/>
  <c r="B181" i="2"/>
  <c r="B180" i="2"/>
  <c r="AN271" i="2"/>
  <c r="B158" i="2"/>
  <c r="AN255" i="2"/>
  <c r="B157" i="2"/>
  <c r="B156" i="2"/>
  <c r="Y125" i="2" l="1"/>
  <c r="X125" i="2"/>
  <c r="AD269" i="2"/>
  <c r="Y269" i="2"/>
  <c r="AE269" i="2"/>
  <c r="Y107" i="2"/>
  <c r="X107" i="2"/>
  <c r="AD251" i="2"/>
  <c r="AE251" i="2"/>
  <c r="Y251" i="2"/>
  <c r="Z251" i="2" s="1"/>
  <c r="AD287" i="2"/>
  <c r="Y287" i="2"/>
  <c r="Z287" i="2" s="1"/>
  <c r="AE287" i="2"/>
  <c r="Y233" i="2"/>
  <c r="Z233" i="2" s="1"/>
  <c r="AE233" i="2"/>
  <c r="Z269" i="2"/>
  <c r="W53" i="2"/>
  <c r="H203" i="2"/>
  <c r="AS273" i="2" s="1"/>
  <c r="H201" i="2"/>
  <c r="AS241" i="2" s="1"/>
  <c r="Y53" i="2" l="1"/>
  <c r="Z270" i="2"/>
  <c r="Z252" i="2"/>
  <c r="Z288" i="2"/>
  <c r="AE234" i="2"/>
  <c r="Y234" i="2"/>
  <c r="Z234" i="2" s="1"/>
  <c r="V53" i="2"/>
  <c r="X53" i="2" s="1"/>
  <c r="H202" i="2" l="1"/>
  <c r="AS257" i="2" s="1"/>
  <c r="T46" i="2"/>
  <c r="U340" i="2" s="1"/>
  <c r="T47" i="2"/>
  <c r="U341" i="2" s="1"/>
  <c r="T48" i="2"/>
  <c r="U342" i="2" s="1"/>
  <c r="Z213" i="2" l="1"/>
  <c r="AA213" i="2" s="1"/>
  <c r="Z214" i="2"/>
  <c r="AA214" i="2" s="1"/>
  <c r="Z212" i="2"/>
  <c r="AA212" i="2" s="1"/>
  <c r="Z177" i="2"/>
  <c r="AA177" i="2" s="1"/>
  <c r="Z195" i="2"/>
  <c r="AA195" i="2" s="1"/>
  <c r="Z178" i="2"/>
  <c r="AA178" i="2" s="1"/>
  <c r="Z196" i="2"/>
  <c r="AA196" i="2" s="1"/>
  <c r="Z176" i="2"/>
  <c r="AA176" i="2" s="1"/>
  <c r="Z194" i="2"/>
  <c r="AA194" i="2" s="1"/>
  <c r="Z123" i="2"/>
  <c r="AA123" i="2" s="1"/>
  <c r="Z141" i="2"/>
  <c r="AA141" i="2" s="1"/>
  <c r="Z124" i="2"/>
  <c r="AA124" i="2" s="1"/>
  <c r="Z142" i="2"/>
  <c r="AA142" i="2" s="1"/>
  <c r="Z122" i="2"/>
  <c r="AA122" i="2" s="1"/>
  <c r="Z140" i="2"/>
  <c r="AA140" i="2" s="1"/>
  <c r="Z87" i="2"/>
  <c r="AA87" i="2" s="1"/>
  <c r="Z105" i="2"/>
  <c r="AA105" i="2" s="1"/>
  <c r="Z88" i="2"/>
  <c r="AA88" i="2" s="1"/>
  <c r="Z106" i="2"/>
  <c r="AA106" i="2" s="1"/>
  <c r="Z86" i="2"/>
  <c r="AA86" i="2" s="1"/>
  <c r="Z104" i="2"/>
  <c r="AA104" i="2" s="1"/>
  <c r="Z69" i="2"/>
  <c r="AA69" i="2" s="1"/>
  <c r="Z70" i="2"/>
  <c r="AA70" i="2" s="1"/>
  <c r="Z68" i="2"/>
  <c r="AA68" i="2" s="1"/>
  <c r="AB340" i="2"/>
  <c r="W161" i="2"/>
  <c r="W89" i="2"/>
  <c r="W143" i="2"/>
  <c r="W71" i="2"/>
  <c r="W197" i="2"/>
  <c r="AB341" i="2"/>
  <c r="Y143" i="2" l="1"/>
  <c r="X143" i="2"/>
  <c r="Y161" i="2"/>
  <c r="X161" i="2"/>
  <c r="Y89" i="2"/>
  <c r="X89" i="2"/>
  <c r="Y197" i="2"/>
  <c r="X197" i="2"/>
  <c r="AD230" i="2"/>
  <c r="AD140" i="2"/>
  <c r="AD68" i="2"/>
  <c r="AF68" i="2" s="1"/>
  <c r="AD194" i="2"/>
  <c r="AF194" i="2" s="1"/>
  <c r="J201" i="2" s="1"/>
  <c r="AU241" i="2" s="1"/>
  <c r="AD86" i="2"/>
  <c r="AD212" i="2"/>
  <c r="AD104" i="2"/>
  <c r="AD122" i="2"/>
  <c r="AF122" i="2" s="1"/>
  <c r="F201" i="2" s="1"/>
  <c r="AQ241" i="2" s="1"/>
  <c r="AD176" i="2"/>
  <c r="AF176" i="2" s="1"/>
  <c r="I201" i="2" s="1"/>
  <c r="AT241" i="2" s="1"/>
  <c r="AD195" i="2"/>
  <c r="AF195" i="2" s="1"/>
  <c r="J202" i="2" s="1"/>
  <c r="AU257" i="2" s="1"/>
  <c r="AD231" i="2"/>
  <c r="AF231" i="2" s="1"/>
  <c r="L202" i="2" s="1"/>
  <c r="AW257" i="2" s="1"/>
  <c r="AD141" i="2"/>
  <c r="AF141" i="2" s="1"/>
  <c r="G202" i="2" s="1"/>
  <c r="AR257" i="2" s="1"/>
  <c r="AD123" i="2"/>
  <c r="AF123" i="2" s="1"/>
  <c r="F202" i="2" s="1"/>
  <c r="AQ257" i="2" s="1"/>
  <c r="AD87" i="2"/>
  <c r="AF87" i="2" s="1"/>
  <c r="AD69" i="2"/>
  <c r="AF69" i="2" s="1"/>
  <c r="AD177" i="2"/>
  <c r="AF177" i="2" s="1"/>
  <c r="I202" i="2" s="1"/>
  <c r="AT257" i="2" s="1"/>
  <c r="AD213" i="2"/>
  <c r="AF213" i="2" s="1"/>
  <c r="K202" i="2" s="1"/>
  <c r="AV257" i="2" s="1"/>
  <c r="AD105" i="2"/>
  <c r="AF105" i="2" s="1"/>
  <c r="E202" i="2" s="1"/>
  <c r="AP257" i="2" s="1"/>
  <c r="Y71" i="2"/>
  <c r="X71" i="2"/>
  <c r="Y340" i="2"/>
  <c r="Y342" i="2"/>
  <c r="Y341" i="2"/>
  <c r="AF212" i="2"/>
  <c r="K201" i="2" s="1"/>
  <c r="AV241" i="2" s="1"/>
  <c r="AF230" i="2"/>
  <c r="L201" i="2" s="1"/>
  <c r="AW241" i="2" s="1"/>
  <c r="AF140" i="2"/>
  <c r="G201" i="2" s="1"/>
  <c r="AR241" i="2" s="1"/>
  <c r="AF104" i="2"/>
  <c r="E201" i="2" s="1"/>
  <c r="AP241" i="2" s="1"/>
  <c r="AF86" i="2"/>
  <c r="AD340" i="2"/>
  <c r="X46" i="2" s="1"/>
  <c r="W46" i="2" s="1"/>
  <c r="AD341" i="2"/>
  <c r="X47" i="2" s="1"/>
  <c r="W47" i="2" s="1"/>
  <c r="AB195" i="2" l="1"/>
  <c r="AB177" i="2"/>
  <c r="AB231" i="2"/>
  <c r="AB213" i="2"/>
  <c r="AB105" i="2"/>
  <c r="AB87" i="2"/>
  <c r="AB141" i="2"/>
  <c r="AB123" i="2"/>
  <c r="AB69" i="2"/>
  <c r="AB178" i="2"/>
  <c r="AB232" i="2"/>
  <c r="AB214" i="2"/>
  <c r="AB196" i="2"/>
  <c r="AB142" i="2"/>
  <c r="AB124" i="2"/>
  <c r="AB106" i="2"/>
  <c r="AB70" i="2"/>
  <c r="AB88" i="2"/>
  <c r="AB212" i="2"/>
  <c r="AB194" i="2"/>
  <c r="AB176" i="2"/>
  <c r="AB230" i="2"/>
  <c r="AB122" i="2"/>
  <c r="AB104" i="2"/>
  <c r="AB86" i="2"/>
  <c r="AB140" i="2"/>
  <c r="AB68" i="2"/>
  <c r="V46" i="2"/>
  <c r="AC230" i="2"/>
  <c r="AH230" i="2" s="1"/>
  <c r="V47" i="2"/>
  <c r="AC231" i="2"/>
  <c r="AH231" i="2" s="1"/>
  <c r="X326" i="2"/>
  <c r="Z216" i="2" s="1"/>
  <c r="AA216" i="2" s="1"/>
  <c r="V48" i="2"/>
  <c r="AC232" i="2"/>
  <c r="Z187" i="2"/>
  <c r="AA187" i="2" s="1"/>
  <c r="Z205" i="2"/>
  <c r="AA205" i="2" s="1"/>
  <c r="Z151" i="2"/>
  <c r="AA151" i="2" s="1"/>
  <c r="Z169" i="2"/>
  <c r="AA169" i="2" s="1"/>
  <c r="Z115" i="2"/>
  <c r="AA115" i="2" s="1"/>
  <c r="Z133" i="2"/>
  <c r="AA133" i="2" s="1"/>
  <c r="Z79" i="2"/>
  <c r="AA79" i="2" s="1"/>
  <c r="Z97" i="2"/>
  <c r="AA97" i="2" s="1"/>
  <c r="Z61" i="2"/>
  <c r="AA61" i="2" s="1"/>
  <c r="T33" i="2"/>
  <c r="U327" i="2" s="1"/>
  <c r="T41" i="2"/>
  <c r="U335" i="2" s="1"/>
  <c r="T32" i="2"/>
  <c r="U326" i="2" s="1"/>
  <c r="T45" i="2"/>
  <c r="U339" i="2" s="1"/>
  <c r="T36" i="2"/>
  <c r="U330" i="2" s="1"/>
  <c r="T38" i="2"/>
  <c r="U332" i="2" s="1"/>
  <c r="T44" i="2"/>
  <c r="U338" i="2" s="1"/>
  <c r="T37" i="2"/>
  <c r="U331" i="2" s="1"/>
  <c r="T43" i="2"/>
  <c r="U337" i="2" s="1"/>
  <c r="U334" i="2"/>
  <c r="V334" i="2" s="1"/>
  <c r="T39" i="2"/>
  <c r="U333" i="2" s="1"/>
  <c r="T34" i="2"/>
  <c r="U328" i="2" s="1"/>
  <c r="T35" i="2"/>
  <c r="U329" i="2" s="1"/>
  <c r="T42" i="2"/>
  <c r="U336" i="2" s="1"/>
  <c r="T31" i="2"/>
  <c r="U325" i="2" s="1"/>
  <c r="AB333" i="2"/>
  <c r="O194" i="2"/>
  <c r="AZ136" i="2" s="1"/>
  <c r="M194" i="2"/>
  <c r="AX136" i="2" s="1"/>
  <c r="P194" i="2"/>
  <c r="BA136" i="2" s="1"/>
  <c r="N194" i="2"/>
  <c r="AY136" i="2" s="1"/>
  <c r="O196" i="2"/>
  <c r="AZ166" i="2" s="1"/>
  <c r="M196" i="2"/>
  <c r="AX166" i="2" s="1"/>
  <c r="P196" i="2"/>
  <c r="BA166" i="2" s="1"/>
  <c r="N196" i="2"/>
  <c r="AY166" i="2" s="1"/>
  <c r="P191" i="2"/>
  <c r="BA90" i="2" s="1"/>
  <c r="O191" i="2"/>
  <c r="AZ90" i="2" s="1"/>
  <c r="N191" i="2"/>
  <c r="AY90" i="2" s="1"/>
  <c r="M191" i="2"/>
  <c r="AX90" i="2" s="1"/>
  <c r="P189" i="2"/>
  <c r="BA60" i="2" s="1"/>
  <c r="M189" i="2"/>
  <c r="AX60" i="2" s="1"/>
  <c r="N189" i="2"/>
  <c r="AY60" i="2" s="1"/>
  <c r="O189" i="2"/>
  <c r="AZ60" i="2" s="1"/>
  <c r="N193" i="2"/>
  <c r="AY121" i="2" s="1"/>
  <c r="O193" i="2"/>
  <c r="AZ121" i="2" s="1"/>
  <c r="M193" i="2"/>
  <c r="AX121" i="2" s="1"/>
  <c r="P193" i="2"/>
  <c r="BA121" i="2" s="1"/>
  <c r="AD223" i="2" l="1"/>
  <c r="AD187" i="2"/>
  <c r="AF187" i="2" s="1"/>
  <c r="J194" i="2" s="1"/>
  <c r="AU136" i="2" s="1"/>
  <c r="AD169" i="2"/>
  <c r="AF169" i="2" s="1"/>
  <c r="I194" i="2" s="1"/>
  <c r="AT136" i="2" s="1"/>
  <c r="AD115" i="2"/>
  <c r="AF115" i="2" s="1"/>
  <c r="F194" i="2" s="1"/>
  <c r="AQ136" i="2" s="1"/>
  <c r="AD205" i="2"/>
  <c r="AD133" i="2"/>
  <c r="AF133" i="2" s="1"/>
  <c r="G194" i="2" s="1"/>
  <c r="AR136" i="2" s="1"/>
  <c r="AD97" i="2"/>
  <c r="AF97" i="2" s="1"/>
  <c r="E194" i="2" s="1"/>
  <c r="AP136" i="2" s="1"/>
  <c r="AD151" i="2"/>
  <c r="AF151" i="2" s="1"/>
  <c r="H194" i="2" s="1"/>
  <c r="AS136" i="2" s="1"/>
  <c r="AD79" i="2"/>
  <c r="AD61" i="2"/>
  <c r="AF61" i="2" s="1"/>
  <c r="Z340" i="2"/>
  <c r="V340" i="2" s="1"/>
  <c r="AF223" i="2"/>
  <c r="L194" i="2" s="1"/>
  <c r="AW136" i="2" s="1"/>
  <c r="AF205" i="2"/>
  <c r="K194" i="2" s="1"/>
  <c r="AV136" i="2" s="1"/>
  <c r="Z342" i="2"/>
  <c r="V342" i="2" s="1"/>
  <c r="Z341" i="2"/>
  <c r="V341" i="2" s="1"/>
  <c r="Y333" i="2"/>
  <c r="AF79" i="2"/>
  <c r="Z199" i="2"/>
  <c r="AA199" i="2" s="1"/>
  <c r="Z185" i="2"/>
  <c r="AA185" i="2" s="1"/>
  <c r="Z203" i="2"/>
  <c r="AA203" i="2" s="1"/>
  <c r="Z182" i="2"/>
  <c r="AA182" i="2" s="1"/>
  <c r="Z200" i="2"/>
  <c r="AA200" i="2" s="1"/>
  <c r="Z193" i="2"/>
  <c r="AA193" i="2" s="1"/>
  <c r="Z211" i="2"/>
  <c r="AA211" i="2" s="1"/>
  <c r="Z186" i="2"/>
  <c r="AA186" i="2" s="1"/>
  <c r="Z204" i="2"/>
  <c r="AA204" i="2" s="1"/>
  <c r="Z192" i="2"/>
  <c r="AA192" i="2" s="1"/>
  <c r="Z210" i="2"/>
  <c r="AA210" i="2" s="1"/>
  <c r="Z183" i="2"/>
  <c r="AA183" i="2" s="1"/>
  <c r="Z201" i="2"/>
  <c r="AA201" i="2" s="1"/>
  <c r="Z190" i="2"/>
  <c r="AA190" i="2" s="1"/>
  <c r="Z208" i="2"/>
  <c r="AA208" i="2" s="1"/>
  <c r="Z184" i="2"/>
  <c r="AA184" i="2" s="1"/>
  <c r="Z202" i="2"/>
  <c r="AA202" i="2" s="1"/>
  <c r="Z191" i="2"/>
  <c r="AA191" i="2" s="1"/>
  <c r="Z209" i="2"/>
  <c r="AA209" i="2" s="1"/>
  <c r="Z189" i="2"/>
  <c r="AA189" i="2" s="1"/>
  <c r="Z207" i="2"/>
  <c r="AA207" i="2" s="1"/>
  <c r="Z163" i="2"/>
  <c r="AA163" i="2" s="1"/>
  <c r="Z181" i="2"/>
  <c r="AA181" i="2" s="1"/>
  <c r="Z156" i="2"/>
  <c r="AA156" i="2" s="1"/>
  <c r="Z174" i="2"/>
  <c r="AA174" i="2" s="1"/>
  <c r="Z154" i="2"/>
  <c r="AA154" i="2" s="1"/>
  <c r="Z172" i="2"/>
  <c r="AA172" i="2" s="1"/>
  <c r="Z149" i="2"/>
  <c r="AA149" i="2" s="1"/>
  <c r="Z167" i="2"/>
  <c r="AA167" i="2" s="1"/>
  <c r="Z146" i="2"/>
  <c r="AA146" i="2" s="1"/>
  <c r="Z164" i="2"/>
  <c r="AA164" i="2" s="1"/>
  <c r="Z157" i="2"/>
  <c r="AA157" i="2" s="1"/>
  <c r="Z175" i="2"/>
  <c r="AA175" i="2" s="1"/>
  <c r="Z155" i="2"/>
  <c r="AA155" i="2" s="1"/>
  <c r="Z173" i="2"/>
  <c r="AA173" i="2" s="1"/>
  <c r="Z148" i="2"/>
  <c r="AA148" i="2" s="1"/>
  <c r="Z166" i="2"/>
  <c r="AA166" i="2" s="1"/>
  <c r="Z147" i="2"/>
  <c r="AA147" i="2" s="1"/>
  <c r="Z165" i="2"/>
  <c r="AA165" i="2" s="1"/>
  <c r="Z153" i="2"/>
  <c r="AA153" i="2" s="1"/>
  <c r="Z171" i="2"/>
  <c r="AA171" i="2" s="1"/>
  <c r="Z150" i="2"/>
  <c r="AA150" i="2" s="1"/>
  <c r="Z168" i="2"/>
  <c r="AA168" i="2" s="1"/>
  <c r="Z127" i="2"/>
  <c r="AA127" i="2" s="1"/>
  <c r="Z145" i="2"/>
  <c r="AA145" i="2" s="1"/>
  <c r="Z111" i="2"/>
  <c r="AA111" i="2" s="1"/>
  <c r="Z129" i="2"/>
  <c r="AA129" i="2" s="1"/>
  <c r="Z119" i="2"/>
  <c r="AA119" i="2" s="1"/>
  <c r="Z137" i="2"/>
  <c r="AA137" i="2" s="1"/>
  <c r="Z117" i="2"/>
  <c r="AA117" i="2" s="1"/>
  <c r="Z135" i="2"/>
  <c r="AA135" i="2" s="1"/>
  <c r="Z114" i="2"/>
  <c r="AA114" i="2" s="1"/>
  <c r="Z132" i="2"/>
  <c r="AA132" i="2" s="1"/>
  <c r="Z120" i="2"/>
  <c r="AA120" i="2" s="1"/>
  <c r="Z138" i="2"/>
  <c r="AA138" i="2" s="1"/>
  <c r="Z118" i="2"/>
  <c r="AA118" i="2" s="1"/>
  <c r="Z136" i="2"/>
  <c r="AA136" i="2" s="1"/>
  <c r="Z113" i="2"/>
  <c r="AA113" i="2" s="1"/>
  <c r="Z131" i="2"/>
  <c r="AA131" i="2" s="1"/>
  <c r="Z110" i="2"/>
  <c r="AA110" i="2" s="1"/>
  <c r="Z128" i="2"/>
  <c r="AA128" i="2" s="1"/>
  <c r="Z112" i="2"/>
  <c r="AA112" i="2" s="1"/>
  <c r="Z130" i="2"/>
  <c r="AA130" i="2" s="1"/>
  <c r="Z121" i="2"/>
  <c r="AA121" i="2" s="1"/>
  <c r="Z139" i="2"/>
  <c r="AA139" i="2" s="1"/>
  <c r="Z91" i="2"/>
  <c r="AA91" i="2" s="1"/>
  <c r="Z109" i="2"/>
  <c r="AA109" i="2" s="1"/>
  <c r="Z84" i="2"/>
  <c r="AA84" i="2" s="1"/>
  <c r="Z102" i="2"/>
  <c r="AA102" i="2" s="1"/>
  <c r="Z75" i="2"/>
  <c r="AA75" i="2" s="1"/>
  <c r="Z93" i="2"/>
  <c r="AA93" i="2" s="1"/>
  <c r="Z82" i="2"/>
  <c r="AA82" i="2" s="1"/>
  <c r="Z100" i="2"/>
  <c r="AA100" i="2" s="1"/>
  <c r="Z77" i="2"/>
  <c r="AA77" i="2" s="1"/>
  <c r="Z95" i="2"/>
  <c r="AA95" i="2" s="1"/>
  <c r="Z74" i="2"/>
  <c r="AA74" i="2" s="1"/>
  <c r="Z92" i="2"/>
  <c r="AA92" i="2" s="1"/>
  <c r="Z85" i="2"/>
  <c r="AA85" i="2" s="1"/>
  <c r="Z103" i="2"/>
  <c r="AA103" i="2" s="1"/>
  <c r="Z76" i="2"/>
  <c r="AA76" i="2" s="1"/>
  <c r="Z94" i="2"/>
  <c r="AA94" i="2" s="1"/>
  <c r="Z83" i="2"/>
  <c r="AA83" i="2" s="1"/>
  <c r="Z101" i="2"/>
  <c r="AA101" i="2" s="1"/>
  <c r="Z81" i="2"/>
  <c r="AA81" i="2" s="1"/>
  <c r="Z99" i="2"/>
  <c r="AA99" i="2" s="1"/>
  <c r="Z78" i="2"/>
  <c r="AA78" i="2" s="1"/>
  <c r="Z96" i="2"/>
  <c r="AA96" i="2" s="1"/>
  <c r="Z55" i="2"/>
  <c r="AA55" i="2" s="1"/>
  <c r="Z73" i="2"/>
  <c r="AA73" i="2" s="1"/>
  <c r="Z58" i="2"/>
  <c r="AA58" i="2" s="1"/>
  <c r="Z63" i="2"/>
  <c r="AA63" i="2" s="1"/>
  <c r="Z60" i="2"/>
  <c r="AA60" i="2" s="1"/>
  <c r="Z65" i="2"/>
  <c r="AA65" i="2" s="1"/>
  <c r="Z57" i="2"/>
  <c r="AA57" i="2" s="1"/>
  <c r="Z59" i="2"/>
  <c r="AA59" i="2" s="1"/>
  <c r="Z56" i="2"/>
  <c r="AA56" i="2" s="1"/>
  <c r="Z64" i="2"/>
  <c r="AA64" i="2" s="1"/>
  <c r="Z66" i="2"/>
  <c r="AA66" i="2" s="1"/>
  <c r="Z67" i="2"/>
  <c r="AA67" i="2" s="1"/>
  <c r="AB332" i="2"/>
  <c r="AD333" i="2"/>
  <c r="X39" i="2" s="1"/>
  <c r="W39" i="2" s="1"/>
  <c r="AB331" i="2"/>
  <c r="Z180" i="2"/>
  <c r="AA180" i="2" s="1"/>
  <c r="Z108" i="2"/>
  <c r="AA108" i="2" s="1"/>
  <c r="Z126" i="2"/>
  <c r="AA126" i="2" s="1"/>
  <c r="AB330" i="2"/>
  <c r="AB336" i="2"/>
  <c r="AB327" i="2"/>
  <c r="AB335" i="2"/>
  <c r="AB328" i="2"/>
  <c r="AB339" i="2"/>
  <c r="AB334" i="2"/>
  <c r="Z198" i="2"/>
  <c r="AA198" i="2" s="1"/>
  <c r="Z144" i="2"/>
  <c r="AA144" i="2" s="1"/>
  <c r="AB326" i="2"/>
  <c r="Z162" i="2"/>
  <c r="AA162" i="2" s="1"/>
  <c r="N195" i="2"/>
  <c r="AY151" i="2" s="1"/>
  <c r="O195" i="2"/>
  <c r="AZ151" i="2" s="1"/>
  <c r="P195" i="2"/>
  <c r="BA151" i="2" s="1"/>
  <c r="M195" i="2"/>
  <c r="AX151" i="2" s="1"/>
  <c r="N200" i="2"/>
  <c r="AY226" i="2" s="1"/>
  <c r="P200" i="2"/>
  <c r="BA226" i="2" s="1"/>
  <c r="M200" i="2"/>
  <c r="AX226" i="2" s="1"/>
  <c r="O200" i="2"/>
  <c r="AZ226" i="2" s="1"/>
  <c r="AF288" i="2"/>
  <c r="P187" i="2" s="1"/>
  <c r="BA30" i="2" s="1"/>
  <c r="AF270" i="2"/>
  <c r="O187" i="2" s="1"/>
  <c r="AZ30" i="2" s="1"/>
  <c r="AF252" i="2"/>
  <c r="N187" i="2" s="1"/>
  <c r="AY30" i="2" s="1"/>
  <c r="AF234" i="2"/>
  <c r="M187" i="2" s="1"/>
  <c r="AX30" i="2" s="1"/>
  <c r="M197" i="2"/>
  <c r="AX181" i="2" s="1"/>
  <c r="P197" i="2"/>
  <c r="BA181" i="2" s="1"/>
  <c r="O197" i="2"/>
  <c r="AZ181" i="2" s="1"/>
  <c r="N197" i="2"/>
  <c r="AY181" i="2" s="1"/>
  <c r="N188" i="2"/>
  <c r="AY45" i="2" s="1"/>
  <c r="O188" i="2"/>
  <c r="AZ45" i="2" s="1"/>
  <c r="P188" i="2"/>
  <c r="BA45" i="2" s="1"/>
  <c r="M188" i="2"/>
  <c r="AX45" i="2" s="1"/>
  <c r="N192" i="2"/>
  <c r="AY106" i="2" s="1"/>
  <c r="O192" i="2"/>
  <c r="AZ106" i="2" s="1"/>
  <c r="P192" i="2"/>
  <c r="BA106" i="2" s="1"/>
  <c r="M192" i="2"/>
  <c r="AX106" i="2" s="1"/>
  <c r="AB338" i="2"/>
  <c r="AB337" i="2"/>
  <c r="AB329" i="2"/>
  <c r="B209" i="2"/>
  <c r="B210" i="2"/>
  <c r="B211" i="2"/>
  <c r="B212" i="2"/>
  <c r="B213" i="2"/>
  <c r="B214" i="2"/>
  <c r="B215" i="2"/>
  <c r="B216" i="2"/>
  <c r="B217" i="2"/>
  <c r="B218" i="2"/>
  <c r="B219" i="2"/>
  <c r="B220" i="2"/>
  <c r="B221" i="2"/>
  <c r="B222" i="2"/>
  <c r="B200" i="2"/>
  <c r="B187" i="2"/>
  <c r="B188" i="2"/>
  <c r="B189" i="2"/>
  <c r="B190" i="2"/>
  <c r="B191" i="2"/>
  <c r="B192" i="2"/>
  <c r="B193" i="2"/>
  <c r="B194" i="2"/>
  <c r="B195" i="2"/>
  <c r="B196" i="2"/>
  <c r="B197" i="2"/>
  <c r="B198" i="2"/>
  <c r="B199" i="2"/>
  <c r="B178" i="2"/>
  <c r="B165" i="2"/>
  <c r="B166" i="2"/>
  <c r="B167" i="2"/>
  <c r="B168" i="2"/>
  <c r="B169" i="2"/>
  <c r="B170" i="2"/>
  <c r="B171" i="2"/>
  <c r="B172" i="2"/>
  <c r="B173" i="2"/>
  <c r="B174" i="2"/>
  <c r="B175" i="2"/>
  <c r="B176" i="2"/>
  <c r="B177" i="2"/>
  <c r="B164" i="2"/>
  <c r="B142" i="2"/>
  <c r="B143" i="2"/>
  <c r="B144" i="2"/>
  <c r="B145" i="2"/>
  <c r="B146" i="2"/>
  <c r="B147" i="2"/>
  <c r="B148" i="2"/>
  <c r="B149" i="2"/>
  <c r="B150" i="2"/>
  <c r="B151" i="2"/>
  <c r="B152" i="2"/>
  <c r="B153" i="2"/>
  <c r="B154" i="2"/>
  <c r="B155" i="2"/>
  <c r="B141" i="2"/>
  <c r="B76" i="2"/>
  <c r="B77" i="2"/>
  <c r="B78" i="2"/>
  <c r="B79" i="2"/>
  <c r="B80" i="2"/>
  <c r="B81" i="2"/>
  <c r="B82" i="2"/>
  <c r="B83" i="2"/>
  <c r="B84" i="2"/>
  <c r="B85" i="2"/>
  <c r="B86" i="2"/>
  <c r="B87" i="2"/>
  <c r="B88" i="2"/>
  <c r="B89" i="2"/>
  <c r="B75" i="2"/>
  <c r="AN179" i="2"/>
  <c r="AN119" i="2"/>
  <c r="AN224" i="2"/>
  <c r="AN104" i="2"/>
  <c r="AN209" i="2"/>
  <c r="AN149" i="2"/>
  <c r="AN194" i="2"/>
  <c r="AN134" i="2"/>
  <c r="B208" i="2"/>
  <c r="B186" i="2"/>
  <c r="AD181" i="2" l="1"/>
  <c r="AD217" i="2"/>
  <c r="AD163" i="2"/>
  <c r="AD199" i="2"/>
  <c r="AF199" i="2" s="1"/>
  <c r="K188" i="2" s="1"/>
  <c r="AV45" i="2" s="1"/>
  <c r="AD127" i="2"/>
  <c r="AD109" i="2"/>
  <c r="AD73" i="2"/>
  <c r="AD91" i="2"/>
  <c r="AF91" i="2" s="1"/>
  <c r="E188" i="2" s="1"/>
  <c r="AP45" i="2" s="1"/>
  <c r="AD145" i="2"/>
  <c r="AD55" i="2"/>
  <c r="AD186" i="2"/>
  <c r="AD222" i="2"/>
  <c r="AF222" i="2" s="1"/>
  <c r="L193" i="2" s="1"/>
  <c r="AW121" i="2" s="1"/>
  <c r="AD96" i="2"/>
  <c r="AD114" i="2"/>
  <c r="AD150" i="2"/>
  <c r="AD132" i="2"/>
  <c r="AF132" i="2" s="1"/>
  <c r="G193" i="2" s="1"/>
  <c r="AR121" i="2" s="1"/>
  <c r="AD204" i="2"/>
  <c r="AD78" i="2"/>
  <c r="AD168" i="2"/>
  <c r="AD60" i="2"/>
  <c r="AF60" i="2" s="1"/>
  <c r="AD219" i="2"/>
  <c r="AD183" i="2"/>
  <c r="AD201" i="2"/>
  <c r="AD129" i="2"/>
  <c r="AF129" i="2" s="1"/>
  <c r="G190" i="2" s="1"/>
  <c r="AR75" i="2" s="1"/>
  <c r="AD165" i="2"/>
  <c r="AD93" i="2"/>
  <c r="AD111" i="2"/>
  <c r="AD147" i="2"/>
  <c r="AF147" i="2" s="1"/>
  <c r="H190" i="2" s="1"/>
  <c r="AS75" i="2" s="1"/>
  <c r="AD75" i="2"/>
  <c r="AD57" i="2"/>
  <c r="AD216" i="2"/>
  <c r="AD180" i="2"/>
  <c r="AF180" i="2" s="1"/>
  <c r="J187" i="2" s="1"/>
  <c r="AU30" i="2" s="1"/>
  <c r="AD72" i="2"/>
  <c r="AD90" i="2"/>
  <c r="AD162" i="2"/>
  <c r="AD126" i="2"/>
  <c r="AF126" i="2" s="1"/>
  <c r="G187" i="2" s="1"/>
  <c r="AR30" i="2" s="1"/>
  <c r="AD198" i="2"/>
  <c r="AD108" i="2"/>
  <c r="AD144" i="2"/>
  <c r="AD54" i="2"/>
  <c r="AD226" i="2"/>
  <c r="AD190" i="2"/>
  <c r="AD100" i="2"/>
  <c r="AD118" i="2"/>
  <c r="AF118" i="2" s="1"/>
  <c r="F197" i="2" s="1"/>
  <c r="AQ181" i="2" s="1"/>
  <c r="AD82" i="2"/>
  <c r="AD154" i="2"/>
  <c r="AD172" i="2"/>
  <c r="AD208" i="2"/>
  <c r="AF208" i="2" s="1"/>
  <c r="K197" i="2" s="1"/>
  <c r="AV181" i="2" s="1"/>
  <c r="AD136" i="2"/>
  <c r="AD64" i="2"/>
  <c r="AD191" i="2"/>
  <c r="AF191" i="2" s="1"/>
  <c r="J198" i="2" s="1"/>
  <c r="AU196" i="2" s="1"/>
  <c r="AD227" i="2"/>
  <c r="AD101" i="2"/>
  <c r="AD155" i="2"/>
  <c r="AD137" i="2"/>
  <c r="AD173" i="2"/>
  <c r="AF173" i="2" s="1"/>
  <c r="I198" i="2" s="1"/>
  <c r="AT196" i="2" s="1"/>
  <c r="AD119" i="2"/>
  <c r="AD83" i="2"/>
  <c r="AD209" i="2"/>
  <c r="AD65" i="2"/>
  <c r="AF65" i="2" s="1"/>
  <c r="AD182" i="2"/>
  <c r="AD218" i="2"/>
  <c r="AD92" i="2"/>
  <c r="AD200" i="2"/>
  <c r="AF200" i="2" s="1"/>
  <c r="K189" i="2" s="1"/>
  <c r="AV60" i="2" s="1"/>
  <c r="AD128" i="2"/>
  <c r="AD74" i="2"/>
  <c r="AD110" i="2"/>
  <c r="AD146" i="2"/>
  <c r="AF146" i="2" s="1"/>
  <c r="H189" i="2" s="1"/>
  <c r="AS60" i="2" s="1"/>
  <c r="AD164" i="2"/>
  <c r="AD56" i="2"/>
  <c r="AD220" i="2"/>
  <c r="AD184" i="2"/>
  <c r="AF184" i="2" s="1"/>
  <c r="J191" i="2" s="1"/>
  <c r="AU90" i="2" s="1"/>
  <c r="AD112" i="2"/>
  <c r="AD76" i="2"/>
  <c r="AD130" i="2"/>
  <c r="AD202" i="2"/>
  <c r="AF202" i="2" s="1"/>
  <c r="K191" i="2" s="1"/>
  <c r="AV90" i="2" s="1"/>
  <c r="AD166" i="2"/>
  <c r="AD148" i="2"/>
  <c r="AD94" i="2"/>
  <c r="AD58" i="2"/>
  <c r="AF58" i="2" s="1"/>
  <c r="AD185" i="2"/>
  <c r="AD221" i="2"/>
  <c r="AD167" i="2"/>
  <c r="AD149" i="2"/>
  <c r="AF149" i="2" s="1"/>
  <c r="H192" i="2" s="1"/>
  <c r="AS106" i="2" s="1"/>
  <c r="AD113" i="2"/>
  <c r="AD95" i="2"/>
  <c r="AD77" i="2"/>
  <c r="AD203" i="2"/>
  <c r="AF203" i="2" s="1"/>
  <c r="K192" i="2" s="1"/>
  <c r="AV106" i="2" s="1"/>
  <c r="AD131" i="2"/>
  <c r="AD59" i="2"/>
  <c r="AD188" i="2"/>
  <c r="AF188" i="2" s="1"/>
  <c r="J195" i="2" s="1"/>
  <c r="AU151" i="2" s="1"/>
  <c r="AD224" i="2"/>
  <c r="AD98" i="2"/>
  <c r="AD206" i="2"/>
  <c r="AD80" i="2"/>
  <c r="AD116" i="2"/>
  <c r="AF116" i="2" s="1"/>
  <c r="F195" i="2" s="1"/>
  <c r="AQ151" i="2" s="1"/>
  <c r="AD134" i="2"/>
  <c r="AD152" i="2"/>
  <c r="AD170" i="2"/>
  <c r="AD62" i="2"/>
  <c r="AF62" i="2" s="1"/>
  <c r="AD229" i="2"/>
  <c r="AD193" i="2"/>
  <c r="AD175" i="2"/>
  <c r="AF175" i="2" s="1"/>
  <c r="I200" i="2" s="1"/>
  <c r="AT226" i="2" s="1"/>
  <c r="AD157" i="2"/>
  <c r="AF157" i="2" s="1"/>
  <c r="H200" i="2" s="1"/>
  <c r="AS226" i="2" s="1"/>
  <c r="AD85" i="2"/>
  <c r="AD211" i="2"/>
  <c r="AD121" i="2"/>
  <c r="AD139" i="2"/>
  <c r="AF139" i="2" s="1"/>
  <c r="G200" i="2" s="1"/>
  <c r="AR226" i="2" s="1"/>
  <c r="AD103" i="2"/>
  <c r="AD67" i="2"/>
  <c r="AD228" i="2"/>
  <c r="AD192" i="2"/>
  <c r="AF192" i="2" s="1"/>
  <c r="J199" i="2" s="1"/>
  <c r="AU211" i="2" s="1"/>
  <c r="AD84" i="2"/>
  <c r="AD156" i="2"/>
  <c r="AD174" i="2"/>
  <c r="AD210" i="2"/>
  <c r="AF210" i="2" s="1"/>
  <c r="K199" i="2" s="1"/>
  <c r="AV211" i="2" s="1"/>
  <c r="AD138" i="2"/>
  <c r="AD120" i="2"/>
  <c r="AD102" i="2"/>
  <c r="AF102" i="2" s="1"/>
  <c r="E199" i="2" s="1"/>
  <c r="AP211" i="2" s="1"/>
  <c r="AD66" i="2"/>
  <c r="AF66" i="2" s="1"/>
  <c r="AD189" i="2"/>
  <c r="AD225" i="2"/>
  <c r="AD117" i="2"/>
  <c r="AD171" i="2"/>
  <c r="AF171" i="2" s="1"/>
  <c r="I196" i="2" s="1"/>
  <c r="AT166" i="2" s="1"/>
  <c r="AD135" i="2"/>
  <c r="AD99" i="2"/>
  <c r="AD207" i="2"/>
  <c r="AD153" i="2"/>
  <c r="AF153" i="2" s="1"/>
  <c r="H196" i="2" s="1"/>
  <c r="AS166" i="2" s="1"/>
  <c r="AD81" i="2"/>
  <c r="AD63" i="2"/>
  <c r="AB169" i="2"/>
  <c r="AB223" i="2"/>
  <c r="AB205" i="2"/>
  <c r="AB187" i="2"/>
  <c r="AB97" i="2"/>
  <c r="AB151" i="2"/>
  <c r="AB133" i="2"/>
  <c r="AB115" i="2"/>
  <c r="AB61" i="2"/>
  <c r="AB79" i="2"/>
  <c r="Y335" i="2"/>
  <c r="Y338" i="2"/>
  <c r="V44" i="2" s="1"/>
  <c r="H177" i="2" s="1"/>
  <c r="Y329" i="2"/>
  <c r="AF227" i="2"/>
  <c r="L198" i="2" s="1"/>
  <c r="AW196" i="2" s="1"/>
  <c r="AF155" i="2"/>
  <c r="H198" i="2" s="1"/>
  <c r="AS196" i="2" s="1"/>
  <c r="AF137" i="2"/>
  <c r="G198" i="2" s="1"/>
  <c r="AR196" i="2" s="1"/>
  <c r="AF83" i="2"/>
  <c r="AF119" i="2"/>
  <c r="F198" i="2" s="1"/>
  <c r="AQ196" i="2" s="1"/>
  <c r="AF228" i="2"/>
  <c r="L199" i="2" s="1"/>
  <c r="AW211" i="2" s="1"/>
  <c r="AF84" i="2"/>
  <c r="AF156" i="2"/>
  <c r="H199" i="2" s="1"/>
  <c r="AS211" i="2" s="1"/>
  <c r="AF138" i="2"/>
  <c r="G199" i="2" s="1"/>
  <c r="AR211" i="2" s="1"/>
  <c r="AF120" i="2"/>
  <c r="AF225" i="2"/>
  <c r="L196" i="2" s="1"/>
  <c r="AW166" i="2" s="1"/>
  <c r="Y336" i="2"/>
  <c r="Y337" i="2"/>
  <c r="AF218" i="2"/>
  <c r="AF182" i="2"/>
  <c r="J189" i="2" s="1"/>
  <c r="AU60" i="2" s="1"/>
  <c r="AF220" i="2"/>
  <c r="L191" i="2" s="1"/>
  <c r="AW90" i="2" s="1"/>
  <c r="AF221" i="2"/>
  <c r="L192" i="2" s="1"/>
  <c r="AW106" i="2" s="1"/>
  <c r="AF185" i="2"/>
  <c r="J192" i="2" s="1"/>
  <c r="AU106" i="2" s="1"/>
  <c r="AF224" i="2"/>
  <c r="AH224" i="2" s="1"/>
  <c r="AF206" i="2"/>
  <c r="K195" i="2" s="1"/>
  <c r="AV151" i="2" s="1"/>
  <c r="AF217" i="2"/>
  <c r="L188" i="2" s="1"/>
  <c r="AW45" i="2" s="1"/>
  <c r="AF186" i="2"/>
  <c r="J193" i="2" s="1"/>
  <c r="AU121" i="2" s="1"/>
  <c r="Y328" i="2"/>
  <c r="Y327" i="2"/>
  <c r="AC228" i="2"/>
  <c r="AF219" i="2"/>
  <c r="L190" i="2" s="1"/>
  <c r="AW75" i="2" s="1"/>
  <c r="AF201" i="2"/>
  <c r="K190" i="2" s="1"/>
  <c r="AV75" i="2" s="1"/>
  <c r="AF216" i="2"/>
  <c r="L187" i="2" s="1"/>
  <c r="AW30" i="2" s="1"/>
  <c r="AF229" i="2"/>
  <c r="L200" i="2" s="1"/>
  <c r="AW226" i="2" s="1"/>
  <c r="AF193" i="2"/>
  <c r="J200" i="2" s="1"/>
  <c r="AU226" i="2" s="1"/>
  <c r="AF85" i="2"/>
  <c r="AF103" i="2"/>
  <c r="E200" i="2" s="1"/>
  <c r="AP226" i="2" s="1"/>
  <c r="AF67" i="2"/>
  <c r="AF226" i="2"/>
  <c r="L197" i="2" s="1"/>
  <c r="AW181" i="2" s="1"/>
  <c r="Y339" i="2"/>
  <c r="Y331" i="2"/>
  <c r="AC225" i="2"/>
  <c r="AC223" i="2"/>
  <c r="AH223" i="2" s="1"/>
  <c r="Y330" i="2"/>
  <c r="Y332" i="2"/>
  <c r="AF170" i="2"/>
  <c r="I195" i="2" s="1"/>
  <c r="AT151" i="2" s="1"/>
  <c r="AF134" i="2"/>
  <c r="AF98" i="2"/>
  <c r="E195" i="2" s="1"/>
  <c r="AP151" i="2" s="1"/>
  <c r="AF152" i="2"/>
  <c r="H195" i="2" s="1"/>
  <c r="AS151" i="2" s="1"/>
  <c r="AF80" i="2"/>
  <c r="AF109" i="2"/>
  <c r="F188" i="2" s="1"/>
  <c r="AQ45" i="2" s="1"/>
  <c r="AF55" i="2"/>
  <c r="AF73" i="2"/>
  <c r="AF163" i="2"/>
  <c r="I188" i="2" s="1"/>
  <c r="AT45" i="2" s="1"/>
  <c r="AF145" i="2"/>
  <c r="H188" i="2" s="1"/>
  <c r="AS45" i="2" s="1"/>
  <c r="AF127" i="2"/>
  <c r="G188" i="2" s="1"/>
  <c r="AR45" i="2" s="1"/>
  <c r="AF113" i="2"/>
  <c r="F192" i="2" s="1"/>
  <c r="AQ106" i="2" s="1"/>
  <c r="AF59" i="2"/>
  <c r="AF167" i="2"/>
  <c r="I192" i="2" s="1"/>
  <c r="AT106" i="2" s="1"/>
  <c r="AF131" i="2"/>
  <c r="G192" i="2" s="1"/>
  <c r="AR106" i="2" s="1"/>
  <c r="AF95" i="2"/>
  <c r="E192" i="2" s="1"/>
  <c r="AP106" i="2" s="1"/>
  <c r="AF77" i="2"/>
  <c r="AF162" i="2"/>
  <c r="I187" i="2" s="1"/>
  <c r="AT30" i="2" s="1"/>
  <c r="AF144" i="2"/>
  <c r="H187" i="2" s="1"/>
  <c r="AS30" i="2" s="1"/>
  <c r="AF108" i="2"/>
  <c r="F187" i="2" s="1"/>
  <c r="AQ30" i="2" s="1"/>
  <c r="AF154" i="2"/>
  <c r="H197" i="2" s="1"/>
  <c r="AS181" i="2" s="1"/>
  <c r="AF82" i="2"/>
  <c r="AF136" i="2"/>
  <c r="G197" i="2" s="1"/>
  <c r="AR181" i="2" s="1"/>
  <c r="AF64" i="2"/>
  <c r="AF172" i="2"/>
  <c r="I197" i="2" s="1"/>
  <c r="AT181" i="2" s="1"/>
  <c r="AF100" i="2"/>
  <c r="E197" i="2" s="1"/>
  <c r="AP181" i="2" s="1"/>
  <c r="AF74" i="2"/>
  <c r="AF110" i="2"/>
  <c r="F189" i="2" s="1"/>
  <c r="AQ60" i="2" s="1"/>
  <c r="AF56" i="2"/>
  <c r="AF128" i="2"/>
  <c r="G189" i="2" s="1"/>
  <c r="AR60" i="2" s="1"/>
  <c r="AF164" i="2"/>
  <c r="I189" i="2" s="1"/>
  <c r="AT60" i="2" s="1"/>
  <c r="AF92" i="2"/>
  <c r="E189" i="2" s="1"/>
  <c r="AP60" i="2" s="1"/>
  <c r="AF166" i="2"/>
  <c r="I191" i="2" s="1"/>
  <c r="AT90" i="2" s="1"/>
  <c r="AF112" i="2"/>
  <c r="F191" i="2" s="1"/>
  <c r="AQ90" i="2" s="1"/>
  <c r="AF130" i="2"/>
  <c r="G191" i="2" s="1"/>
  <c r="AR90" i="2" s="1"/>
  <c r="AF94" i="2"/>
  <c r="E191" i="2" s="1"/>
  <c r="AP90" i="2" s="1"/>
  <c r="AF148" i="2"/>
  <c r="H191" i="2" s="1"/>
  <c r="AS90" i="2" s="1"/>
  <c r="AF76" i="2"/>
  <c r="AF150" i="2"/>
  <c r="H193" i="2" s="1"/>
  <c r="AS121" i="2" s="1"/>
  <c r="AF78" i="2"/>
  <c r="AF96" i="2"/>
  <c r="E193" i="2" s="1"/>
  <c r="AP121" i="2" s="1"/>
  <c r="AF114" i="2"/>
  <c r="F193" i="2" s="1"/>
  <c r="AQ121" i="2" s="1"/>
  <c r="AF168" i="2"/>
  <c r="I193" i="2" s="1"/>
  <c r="AT121" i="2" s="1"/>
  <c r="AF93" i="2"/>
  <c r="E190" i="2" s="1"/>
  <c r="AP75" i="2" s="1"/>
  <c r="AF75" i="2"/>
  <c r="AF111" i="2"/>
  <c r="F190" i="2" s="1"/>
  <c r="AQ75" i="2" s="1"/>
  <c r="AF57" i="2"/>
  <c r="AF165" i="2"/>
  <c r="I190" i="2" s="1"/>
  <c r="AT75" i="2" s="1"/>
  <c r="AF117" i="2"/>
  <c r="F196" i="2" s="1"/>
  <c r="AQ166" i="2" s="1"/>
  <c r="AF63" i="2"/>
  <c r="AF81" i="2"/>
  <c r="AF135" i="2"/>
  <c r="G196" i="2" s="1"/>
  <c r="AR166" i="2" s="1"/>
  <c r="AF99" i="2"/>
  <c r="E196" i="2" s="1"/>
  <c r="AP166" i="2" s="1"/>
  <c r="L189" i="2"/>
  <c r="AW60" i="2" s="1"/>
  <c r="AF209" i="2"/>
  <c r="K198" i="2" s="1"/>
  <c r="AV196" i="2" s="1"/>
  <c r="AD332" i="2"/>
  <c r="X38" i="2" s="1"/>
  <c r="W38" i="2" s="1"/>
  <c r="AF211" i="2"/>
  <c r="K200" i="2" s="1"/>
  <c r="AV226" i="2" s="1"/>
  <c r="AF181" i="2"/>
  <c r="J188" i="2" s="1"/>
  <c r="AU45" i="2" s="1"/>
  <c r="AF204" i="2"/>
  <c r="K193" i="2" s="1"/>
  <c r="AV121" i="2" s="1"/>
  <c r="AF189" i="2"/>
  <c r="J196" i="2" s="1"/>
  <c r="AU166" i="2" s="1"/>
  <c r="AF207" i="2"/>
  <c r="K196" i="2" s="1"/>
  <c r="AV166" i="2" s="1"/>
  <c r="AF190" i="2"/>
  <c r="J197" i="2" s="1"/>
  <c r="AU181" i="2" s="1"/>
  <c r="AF183" i="2"/>
  <c r="J190" i="2" s="1"/>
  <c r="AU75" i="2" s="1"/>
  <c r="AF174" i="2"/>
  <c r="I199" i="2" s="1"/>
  <c r="AT211" i="2" s="1"/>
  <c r="AF101" i="2"/>
  <c r="E198" i="2" s="1"/>
  <c r="AP196" i="2" s="1"/>
  <c r="AF121" i="2"/>
  <c r="F200" i="2" s="1"/>
  <c r="AQ226" i="2" s="1"/>
  <c r="AD331" i="2"/>
  <c r="X37" i="2" s="1"/>
  <c r="W37" i="2" s="1"/>
  <c r="AD336" i="2"/>
  <c r="X42" i="2" s="1"/>
  <c r="W42" i="2" s="1"/>
  <c r="AD330" i="2"/>
  <c r="X36" i="2" s="1"/>
  <c r="W36" i="2" s="1"/>
  <c r="AD327" i="2"/>
  <c r="X33" i="2" s="1"/>
  <c r="W33" i="2" s="1"/>
  <c r="AD335" i="2"/>
  <c r="X41" i="2" s="1"/>
  <c r="W41" i="2" s="1"/>
  <c r="AD328" i="2"/>
  <c r="X34" i="2" s="1"/>
  <c r="W34" i="2" s="1"/>
  <c r="AD339" i="2"/>
  <c r="X45" i="2" s="1"/>
  <c r="W45" i="2" s="1"/>
  <c r="AD334" i="2"/>
  <c r="X40" i="2" s="1"/>
  <c r="W40" i="2" s="1"/>
  <c r="AF198" i="2"/>
  <c r="K187" i="2" s="1"/>
  <c r="AV30" i="2" s="1"/>
  <c r="AD326" i="2"/>
  <c r="X32" i="2" s="1"/>
  <c r="W32" i="2" s="1"/>
  <c r="AN164" i="2"/>
  <c r="AD338" i="2"/>
  <c r="X44" i="2" s="1"/>
  <c r="W44" i="2" s="1"/>
  <c r="P199" i="2"/>
  <c r="BA211" i="2" s="1"/>
  <c r="N199" i="2"/>
  <c r="AY211" i="2" s="1"/>
  <c r="O199" i="2"/>
  <c r="AZ211" i="2" s="1"/>
  <c r="M199" i="2"/>
  <c r="AX211" i="2" s="1"/>
  <c r="P190" i="2"/>
  <c r="BA75" i="2" s="1"/>
  <c r="M190" i="2"/>
  <c r="AX75" i="2" s="1"/>
  <c r="O190" i="2"/>
  <c r="AZ75" i="2" s="1"/>
  <c r="N190" i="2"/>
  <c r="AY75" i="2" s="1"/>
  <c r="O198" i="2"/>
  <c r="AZ196" i="2" s="1"/>
  <c r="P198" i="2"/>
  <c r="BA196" i="2" s="1"/>
  <c r="M198" i="2"/>
  <c r="AX196" i="2" s="1"/>
  <c r="N198" i="2"/>
  <c r="AY196" i="2" s="1"/>
  <c r="AD337" i="2"/>
  <c r="X43" i="2" s="1"/>
  <c r="W43" i="2" s="1"/>
  <c r="AD329" i="2"/>
  <c r="X35" i="2" s="1"/>
  <c r="W35" i="2" s="1"/>
  <c r="AH228" i="2" l="1"/>
  <c r="L195" i="2"/>
  <c r="AW151" i="2" s="1"/>
  <c r="AB220" i="2"/>
  <c r="AB202" i="2"/>
  <c r="AB184" i="2"/>
  <c r="AB166" i="2"/>
  <c r="AB148" i="2"/>
  <c r="AB130" i="2"/>
  <c r="AB112" i="2"/>
  <c r="AB94" i="2"/>
  <c r="AB76" i="2"/>
  <c r="AB58" i="2"/>
  <c r="AB229" i="2"/>
  <c r="AB211" i="2"/>
  <c r="AB193" i="2"/>
  <c r="AB175" i="2"/>
  <c r="AB139" i="2"/>
  <c r="AB121" i="2"/>
  <c r="AB103" i="2"/>
  <c r="AB157" i="2"/>
  <c r="AB85" i="2"/>
  <c r="AB67" i="2"/>
  <c r="AB174" i="2"/>
  <c r="AB228" i="2"/>
  <c r="AB210" i="2"/>
  <c r="AB192" i="2"/>
  <c r="AB156" i="2"/>
  <c r="AB138" i="2"/>
  <c r="AB120" i="2"/>
  <c r="AB102" i="2"/>
  <c r="AB66" i="2"/>
  <c r="AB84" i="2"/>
  <c r="AB225" i="2"/>
  <c r="AB207" i="2"/>
  <c r="AB189" i="2"/>
  <c r="AB171" i="2"/>
  <c r="AB135" i="2"/>
  <c r="AB117" i="2"/>
  <c r="AB99" i="2"/>
  <c r="AB81" i="2"/>
  <c r="AB153" i="2"/>
  <c r="AB63" i="2"/>
  <c r="AB199" i="2"/>
  <c r="AB181" i="2"/>
  <c r="AB163" i="2"/>
  <c r="AB217" i="2"/>
  <c r="AB109" i="2"/>
  <c r="AB91" i="2"/>
  <c r="AB145" i="2"/>
  <c r="AB127" i="2"/>
  <c r="AB73" i="2"/>
  <c r="AB55" i="2"/>
  <c r="AB191" i="2"/>
  <c r="AB173" i="2"/>
  <c r="AB227" i="2"/>
  <c r="AB209" i="2"/>
  <c r="AB101" i="2"/>
  <c r="AB155" i="2"/>
  <c r="AB83" i="2"/>
  <c r="AB137" i="2"/>
  <c r="AB119" i="2"/>
  <c r="AB65" i="2"/>
  <c r="AB204" i="2"/>
  <c r="AB186" i="2"/>
  <c r="AB168" i="2"/>
  <c r="AB222" i="2"/>
  <c r="AB114" i="2"/>
  <c r="AB96" i="2"/>
  <c r="AB78" i="2"/>
  <c r="AB150" i="2"/>
  <c r="AB132" i="2"/>
  <c r="AB60" i="2"/>
  <c r="AB221" i="2"/>
  <c r="AB203" i="2"/>
  <c r="AB185" i="2"/>
  <c r="AB167" i="2"/>
  <c r="AB131" i="2"/>
  <c r="AB113" i="2"/>
  <c r="AB95" i="2"/>
  <c r="AB77" i="2"/>
  <c r="AB149" i="2"/>
  <c r="AB59" i="2"/>
  <c r="AB182" i="2"/>
  <c r="AB164" i="2"/>
  <c r="AB218" i="2"/>
  <c r="AB200" i="2"/>
  <c r="AB92" i="2"/>
  <c r="AB146" i="2"/>
  <c r="AB128" i="2"/>
  <c r="AB110" i="2"/>
  <c r="AB74" i="2"/>
  <c r="AB56" i="2"/>
  <c r="AC226" i="2"/>
  <c r="AH226" i="2" s="1"/>
  <c r="AB208" i="2"/>
  <c r="AB190" i="2"/>
  <c r="AB172" i="2"/>
  <c r="AB226" i="2"/>
  <c r="AB118" i="2"/>
  <c r="AB100" i="2"/>
  <c r="AB154" i="2"/>
  <c r="AB82" i="2"/>
  <c r="AB136" i="2"/>
  <c r="AB64" i="2"/>
  <c r="AB165" i="2"/>
  <c r="AB219" i="2"/>
  <c r="AB201" i="2"/>
  <c r="AB183" i="2"/>
  <c r="AB147" i="2"/>
  <c r="AB129" i="2"/>
  <c r="AB111" i="2"/>
  <c r="AB93" i="2"/>
  <c r="AB75" i="2"/>
  <c r="AB57" i="2"/>
  <c r="AC219" i="2"/>
  <c r="AH219" i="2" s="1"/>
  <c r="AC218" i="2"/>
  <c r="AH218" i="2" s="1"/>
  <c r="AC221" i="2"/>
  <c r="AH221" i="2" s="1"/>
  <c r="AC217" i="2"/>
  <c r="AH217" i="2" s="1"/>
  <c r="AH225" i="2"/>
  <c r="V45" i="2"/>
  <c r="H178" i="2" s="1"/>
  <c r="AC229" i="2"/>
  <c r="AH229" i="2" s="1"/>
  <c r="AC227" i="2"/>
  <c r="AH227" i="2" s="1"/>
  <c r="V43" i="2"/>
  <c r="H176" i="2" s="1"/>
  <c r="AC222" i="2"/>
  <c r="AH222" i="2" s="1"/>
  <c r="AC220" i="2"/>
  <c r="AH220" i="2" s="1"/>
  <c r="F199" i="2"/>
  <c r="AQ211" i="2" s="1"/>
  <c r="G195" i="2"/>
  <c r="AR151" i="2" s="1"/>
  <c r="X325" i="2"/>
  <c r="Z215" i="2" s="1"/>
  <c r="AA215" i="2" s="1"/>
  <c r="Z338" i="2" l="1"/>
  <c r="V338" i="2" s="1"/>
  <c r="Z339" i="2"/>
  <c r="V339" i="2" s="1"/>
  <c r="Z337" i="2"/>
  <c r="V337" i="2" s="1"/>
  <c r="Z179" i="2"/>
  <c r="AA179" i="2" s="1"/>
  <c r="Z107" i="2"/>
  <c r="AA107" i="2" s="1"/>
  <c r="Z125" i="2"/>
  <c r="AA125" i="2" s="1"/>
  <c r="Z161" i="2"/>
  <c r="AA161" i="2" s="1"/>
  <c r="AB325" i="2"/>
  <c r="Z197" i="2"/>
  <c r="AA197" i="2" s="1"/>
  <c r="Z143" i="2"/>
  <c r="AA143" i="2" s="1"/>
  <c r="AD179" i="2" l="1"/>
  <c r="AF179" i="2" s="1"/>
  <c r="J186" i="2" s="1"/>
  <c r="AU15" i="2" s="1"/>
  <c r="AD143" i="2"/>
  <c r="AD71" i="2"/>
  <c r="AD125" i="2"/>
  <c r="AF125" i="2" s="1"/>
  <c r="G186" i="2" s="1"/>
  <c r="AR15" i="2" s="1"/>
  <c r="AD215" i="2"/>
  <c r="AF215" i="2" s="1"/>
  <c r="L186" i="2" s="1"/>
  <c r="AW15" i="2" s="1"/>
  <c r="AD107" i="2"/>
  <c r="AF107" i="2" s="1"/>
  <c r="F186" i="2" s="1"/>
  <c r="AQ15" i="2" s="1"/>
  <c r="AD197" i="2"/>
  <c r="AF197" i="2" s="1"/>
  <c r="K186" i="2" s="1"/>
  <c r="AV15" i="2" s="1"/>
  <c r="AD161" i="2"/>
  <c r="AF161" i="2" s="1"/>
  <c r="I186" i="2" s="1"/>
  <c r="AT15" i="2" s="1"/>
  <c r="AD89" i="2"/>
  <c r="AD53" i="2"/>
  <c r="AF143" i="2"/>
  <c r="H186" i="2" s="1"/>
  <c r="AS15" i="2" s="1"/>
  <c r="AC206" i="2"/>
  <c r="AH206" i="2" s="1"/>
  <c r="AC188" i="2"/>
  <c r="AH188" i="2" s="1"/>
  <c r="AC170" i="2"/>
  <c r="AH170" i="2" s="1"/>
  <c r="AC152" i="2"/>
  <c r="AH152" i="2" s="1"/>
  <c r="AC134" i="2"/>
  <c r="AH134" i="2" s="1"/>
  <c r="AC116" i="2"/>
  <c r="AH116" i="2" s="1"/>
  <c r="AC98" i="2"/>
  <c r="AH98" i="2" s="1"/>
  <c r="AC80" i="2"/>
  <c r="AH80" i="2" s="1"/>
  <c r="AC62" i="2"/>
  <c r="AH62" i="2" s="1"/>
  <c r="M216" i="2"/>
  <c r="AX137" i="2" s="1"/>
  <c r="AX138" i="2" s="1"/>
  <c r="P216" i="2"/>
  <c r="BA137" i="2" s="1"/>
  <c r="BA138" i="2" s="1"/>
  <c r="O216" i="2"/>
  <c r="AZ137" i="2" s="1"/>
  <c r="AZ138" i="2" s="1"/>
  <c r="N216" i="2"/>
  <c r="AY137" i="2" s="1"/>
  <c r="AY138" i="2" s="1"/>
  <c r="AF269" i="2"/>
  <c r="O186" i="2" s="1"/>
  <c r="AZ15" i="2" s="1"/>
  <c r="AF251" i="2"/>
  <c r="N186" i="2" s="1"/>
  <c r="AY15" i="2" s="1"/>
  <c r="AF287" i="2"/>
  <c r="P186" i="2" s="1"/>
  <c r="BA15" i="2" s="1"/>
  <c r="AF233" i="2"/>
  <c r="M186" i="2" s="1"/>
  <c r="AX15" i="2" s="1"/>
  <c r="AD325" i="2"/>
  <c r="X31" i="2" s="1"/>
  <c r="W31" i="2" s="1"/>
  <c r="D197" i="2"/>
  <c r="AO181" i="2" s="1"/>
  <c r="D200" i="2"/>
  <c r="AO226" i="2" s="1"/>
  <c r="D195" i="2"/>
  <c r="AO151" i="2" s="1"/>
  <c r="C189" i="2"/>
  <c r="AN60" i="2" s="1"/>
  <c r="D189" i="2"/>
  <c r="AO60" i="2" s="1"/>
  <c r="C192" i="2"/>
  <c r="D192" i="2"/>
  <c r="AO106" i="2" s="1"/>
  <c r="C191" i="2"/>
  <c r="D191" i="2"/>
  <c r="AO90" i="2" s="1"/>
  <c r="C193" i="2"/>
  <c r="D193" i="2"/>
  <c r="AO121" i="2" s="1"/>
  <c r="C194" i="2"/>
  <c r="D194" i="2"/>
  <c r="AO136" i="2" s="1"/>
  <c r="C198" i="2"/>
  <c r="D198" i="2"/>
  <c r="AO196" i="2" s="1"/>
  <c r="C190" i="2"/>
  <c r="D190" i="2"/>
  <c r="AO75" i="2" s="1"/>
  <c r="C200" i="2"/>
  <c r="C195" i="2"/>
  <c r="C197" i="2"/>
  <c r="BF155" i="2"/>
  <c r="BF200" i="2"/>
  <c r="BF125" i="2"/>
  <c r="BF110" i="2"/>
  <c r="BF230" i="2"/>
  <c r="BF94" i="2"/>
  <c r="BF140" i="2"/>
  <c r="BF185" i="2"/>
  <c r="BF79" i="2"/>
  <c r="BF64" i="2"/>
  <c r="V35" i="2" l="1"/>
  <c r="H168" i="2" s="1"/>
  <c r="V39" i="2"/>
  <c r="H172" i="2" s="1"/>
  <c r="V38" i="2"/>
  <c r="H171" i="2" s="1"/>
  <c r="V34" i="2"/>
  <c r="H167" i="2" s="1"/>
  <c r="V36" i="2"/>
  <c r="H169" i="2" s="1"/>
  <c r="V37" i="2"/>
  <c r="H170" i="2" s="1"/>
  <c r="V42" i="2"/>
  <c r="H175" i="2" s="1"/>
  <c r="AA334" i="2"/>
  <c r="L211" i="2"/>
  <c r="AW61" i="2" s="1"/>
  <c r="L213" i="2"/>
  <c r="AW91" i="2" s="1"/>
  <c r="L219" i="2"/>
  <c r="AW182" i="2" s="1"/>
  <c r="L222" i="2"/>
  <c r="AW227" i="2" s="1"/>
  <c r="L212" i="2"/>
  <c r="AW76" i="2" s="1"/>
  <c r="L220" i="2"/>
  <c r="AW197" i="2" s="1"/>
  <c r="L215" i="2"/>
  <c r="AW122" i="2" s="1"/>
  <c r="L214" i="2"/>
  <c r="AW107" i="2" s="1"/>
  <c r="L216" i="2"/>
  <c r="AW137" i="2" s="1"/>
  <c r="AC209" i="2"/>
  <c r="AH209" i="2" s="1"/>
  <c r="K220" i="2" s="1"/>
  <c r="AV197" i="2" s="1"/>
  <c r="AC211" i="2"/>
  <c r="AH211" i="2" s="1"/>
  <c r="K222" i="2" s="1"/>
  <c r="AV227" i="2" s="1"/>
  <c r="AC201" i="2"/>
  <c r="AH201" i="2" s="1"/>
  <c r="K212" i="2" s="1"/>
  <c r="AV76" i="2" s="1"/>
  <c r="AC208" i="2"/>
  <c r="AH208" i="2" s="1"/>
  <c r="K219" i="2" s="1"/>
  <c r="AV182" i="2" s="1"/>
  <c r="AC204" i="2"/>
  <c r="AH204" i="2" s="1"/>
  <c r="K215" i="2" s="1"/>
  <c r="AV122" i="2" s="1"/>
  <c r="AC203" i="2"/>
  <c r="AH203" i="2" s="1"/>
  <c r="K214" i="2" s="1"/>
  <c r="AV107" i="2" s="1"/>
  <c r="AC205" i="2"/>
  <c r="AH205" i="2" s="1"/>
  <c r="K216" i="2" s="1"/>
  <c r="AV137" i="2" s="1"/>
  <c r="AC200" i="2"/>
  <c r="AH200" i="2" s="1"/>
  <c r="K211" i="2" s="1"/>
  <c r="AV61" i="2" s="1"/>
  <c r="AC202" i="2"/>
  <c r="AH202" i="2" s="1"/>
  <c r="K213" i="2" s="1"/>
  <c r="AV91" i="2" s="1"/>
  <c r="AC182" i="2"/>
  <c r="AH182" i="2" s="1"/>
  <c r="J211" i="2" s="1"/>
  <c r="AU61" i="2" s="1"/>
  <c r="AC184" i="2"/>
  <c r="AH184" i="2" s="1"/>
  <c r="J213" i="2" s="1"/>
  <c r="AU91" i="2" s="1"/>
  <c r="AC191" i="2"/>
  <c r="AH191" i="2" s="1"/>
  <c r="J220" i="2" s="1"/>
  <c r="AU197" i="2" s="1"/>
  <c r="AC190" i="2"/>
  <c r="AH190" i="2" s="1"/>
  <c r="J219" i="2" s="1"/>
  <c r="AU182" i="2" s="1"/>
  <c r="AC193" i="2"/>
  <c r="AH193" i="2" s="1"/>
  <c r="J222" i="2" s="1"/>
  <c r="AU227" i="2" s="1"/>
  <c r="AC183" i="2"/>
  <c r="AH183" i="2" s="1"/>
  <c r="J212" i="2" s="1"/>
  <c r="AU76" i="2" s="1"/>
  <c r="AC186" i="2"/>
  <c r="AH186" i="2" s="1"/>
  <c r="J215" i="2" s="1"/>
  <c r="AU122" i="2" s="1"/>
  <c r="AC185" i="2"/>
  <c r="AH185" i="2" s="1"/>
  <c r="J214" i="2" s="1"/>
  <c r="AU107" i="2" s="1"/>
  <c r="AC187" i="2"/>
  <c r="AH187" i="2" s="1"/>
  <c r="J216" i="2" s="1"/>
  <c r="AU137" i="2" s="1"/>
  <c r="AC175" i="2"/>
  <c r="AH175" i="2" s="1"/>
  <c r="I222" i="2" s="1"/>
  <c r="AT227" i="2" s="1"/>
  <c r="AC165" i="2"/>
  <c r="AH165" i="2" s="1"/>
  <c r="I212" i="2" s="1"/>
  <c r="AT76" i="2" s="1"/>
  <c r="AC168" i="2"/>
  <c r="AH168" i="2" s="1"/>
  <c r="I215" i="2" s="1"/>
  <c r="AT122" i="2" s="1"/>
  <c r="AC167" i="2"/>
  <c r="AH167" i="2" s="1"/>
  <c r="I214" i="2" s="1"/>
  <c r="AT107" i="2" s="1"/>
  <c r="AC169" i="2"/>
  <c r="AH169" i="2" s="1"/>
  <c r="I216" i="2" s="1"/>
  <c r="AT137" i="2" s="1"/>
  <c r="AC164" i="2"/>
  <c r="AH164" i="2" s="1"/>
  <c r="I211" i="2" s="1"/>
  <c r="AT61" i="2" s="1"/>
  <c r="AC166" i="2"/>
  <c r="AH166" i="2" s="1"/>
  <c r="I213" i="2" s="1"/>
  <c r="AT91" i="2" s="1"/>
  <c r="AC173" i="2"/>
  <c r="AH173" i="2" s="1"/>
  <c r="AC172" i="2"/>
  <c r="AH172" i="2" s="1"/>
  <c r="I219" i="2" s="1"/>
  <c r="AT182" i="2" s="1"/>
  <c r="AC146" i="2"/>
  <c r="AH146" i="2" s="1"/>
  <c r="H211" i="2" s="1"/>
  <c r="AS61" i="2" s="1"/>
  <c r="AC148" i="2"/>
  <c r="AH148" i="2" s="1"/>
  <c r="AC155" i="2"/>
  <c r="AH155" i="2" s="1"/>
  <c r="AC154" i="2"/>
  <c r="AH154" i="2" s="1"/>
  <c r="AC157" i="2"/>
  <c r="AH157" i="2" s="1"/>
  <c r="AC147" i="2"/>
  <c r="AH147" i="2" s="1"/>
  <c r="H212" i="2" s="1"/>
  <c r="AS76" i="2" s="1"/>
  <c r="AC150" i="2"/>
  <c r="AH150" i="2" s="1"/>
  <c r="AC149" i="2"/>
  <c r="AH149" i="2" s="1"/>
  <c r="AC151" i="2"/>
  <c r="AH151" i="2" s="1"/>
  <c r="H216" i="2" s="1"/>
  <c r="AS137" i="2" s="1"/>
  <c r="AC139" i="2"/>
  <c r="AH139" i="2" s="1"/>
  <c r="G222" i="2" s="1"/>
  <c r="AR227" i="2" s="1"/>
  <c r="AC129" i="2"/>
  <c r="AH129" i="2" s="1"/>
  <c r="G212" i="2" s="1"/>
  <c r="AR76" i="2" s="1"/>
  <c r="AC132" i="2"/>
  <c r="AH132" i="2" s="1"/>
  <c r="G215" i="2" s="1"/>
  <c r="AR122" i="2" s="1"/>
  <c r="AC131" i="2"/>
  <c r="AH131" i="2" s="1"/>
  <c r="G214" i="2" s="1"/>
  <c r="AR107" i="2" s="1"/>
  <c r="AC133" i="2"/>
  <c r="AH133" i="2" s="1"/>
  <c r="G216" i="2" s="1"/>
  <c r="AR137" i="2" s="1"/>
  <c r="AC128" i="2"/>
  <c r="AH128" i="2" s="1"/>
  <c r="G211" i="2" s="1"/>
  <c r="AR61" i="2" s="1"/>
  <c r="AC130" i="2"/>
  <c r="AH130" i="2" s="1"/>
  <c r="G213" i="2" s="1"/>
  <c r="AR91" i="2" s="1"/>
  <c r="AC137" i="2"/>
  <c r="AH137" i="2" s="1"/>
  <c r="G220" i="2" s="1"/>
  <c r="AR197" i="2" s="1"/>
  <c r="AC136" i="2"/>
  <c r="AH136" i="2" s="1"/>
  <c r="G219" i="2" s="1"/>
  <c r="AR182" i="2" s="1"/>
  <c r="AC121" i="2"/>
  <c r="AH121" i="2" s="1"/>
  <c r="F222" i="2" s="1"/>
  <c r="AQ227" i="2" s="1"/>
  <c r="AC111" i="2"/>
  <c r="AH111" i="2" s="1"/>
  <c r="F212" i="2" s="1"/>
  <c r="AQ76" i="2" s="1"/>
  <c r="AC114" i="2"/>
  <c r="AH114" i="2" s="1"/>
  <c r="F215" i="2" s="1"/>
  <c r="AQ122" i="2" s="1"/>
  <c r="AC113" i="2"/>
  <c r="AH113" i="2" s="1"/>
  <c r="F214" i="2" s="1"/>
  <c r="AQ107" i="2" s="1"/>
  <c r="AC115" i="2"/>
  <c r="AH115" i="2" s="1"/>
  <c r="F216" i="2" s="1"/>
  <c r="AQ137" i="2" s="1"/>
  <c r="AC110" i="2"/>
  <c r="AH110" i="2" s="1"/>
  <c r="F211" i="2" s="1"/>
  <c r="AQ61" i="2" s="1"/>
  <c r="AC112" i="2"/>
  <c r="AH112" i="2" s="1"/>
  <c r="F213" i="2" s="1"/>
  <c r="AQ91" i="2" s="1"/>
  <c r="AC119" i="2"/>
  <c r="AH119" i="2" s="1"/>
  <c r="F220" i="2" s="1"/>
  <c r="AQ197" i="2" s="1"/>
  <c r="AC118" i="2"/>
  <c r="AH118" i="2" s="1"/>
  <c r="F219" i="2" s="1"/>
  <c r="AQ182" i="2" s="1"/>
  <c r="AC92" i="2"/>
  <c r="AH92" i="2" s="1"/>
  <c r="E211" i="2" s="1"/>
  <c r="AP61" i="2" s="1"/>
  <c r="AC94" i="2"/>
  <c r="AH94" i="2" s="1"/>
  <c r="E213" i="2" s="1"/>
  <c r="AP91" i="2" s="1"/>
  <c r="AC101" i="2"/>
  <c r="AH101" i="2" s="1"/>
  <c r="E220" i="2" s="1"/>
  <c r="AP197" i="2" s="1"/>
  <c r="AC100" i="2"/>
  <c r="AH100" i="2" s="1"/>
  <c r="E219" i="2" s="1"/>
  <c r="AP182" i="2" s="1"/>
  <c r="AC103" i="2"/>
  <c r="AH103" i="2" s="1"/>
  <c r="E222" i="2" s="1"/>
  <c r="AP227" i="2" s="1"/>
  <c r="AC93" i="2"/>
  <c r="AH93" i="2" s="1"/>
  <c r="E212" i="2" s="1"/>
  <c r="AP76" i="2" s="1"/>
  <c r="AC96" i="2"/>
  <c r="AH96" i="2" s="1"/>
  <c r="E215" i="2" s="1"/>
  <c r="AP122" i="2" s="1"/>
  <c r="AC95" i="2"/>
  <c r="AH95" i="2" s="1"/>
  <c r="E214" i="2" s="1"/>
  <c r="AP107" i="2" s="1"/>
  <c r="AC97" i="2"/>
  <c r="AH97" i="2" s="1"/>
  <c r="E216" i="2" s="1"/>
  <c r="AP137" i="2" s="1"/>
  <c r="AC85" i="2"/>
  <c r="AH85" i="2" s="1"/>
  <c r="AC75" i="2"/>
  <c r="AH75" i="2" s="1"/>
  <c r="AC78" i="2"/>
  <c r="AH78" i="2" s="1"/>
  <c r="AC77" i="2"/>
  <c r="AH77" i="2" s="1"/>
  <c r="AC79" i="2"/>
  <c r="AH79" i="2" s="1"/>
  <c r="AC74" i="2"/>
  <c r="AH74" i="2" s="1"/>
  <c r="AC76" i="2"/>
  <c r="AH76" i="2" s="1"/>
  <c r="AC83" i="2"/>
  <c r="AH83" i="2" s="1"/>
  <c r="AC82" i="2"/>
  <c r="AH82" i="2" s="1"/>
  <c r="AC56" i="2"/>
  <c r="AH56" i="2" s="1"/>
  <c r="AC58" i="2"/>
  <c r="AH58" i="2" s="1"/>
  <c r="AC65" i="2"/>
  <c r="AH65" i="2" s="1"/>
  <c r="AC64" i="2"/>
  <c r="AH64" i="2" s="1"/>
  <c r="AC67" i="2"/>
  <c r="AH67" i="2" s="1"/>
  <c r="AC57" i="2"/>
  <c r="AH57" i="2" s="1"/>
  <c r="AC60" i="2"/>
  <c r="AH60" i="2" s="1"/>
  <c r="AC59" i="2"/>
  <c r="AH59" i="2" s="1"/>
  <c r="AC61" i="2"/>
  <c r="AH61" i="2" s="1"/>
  <c r="L217" i="2"/>
  <c r="AW152" i="2" s="1"/>
  <c r="J217" i="2"/>
  <c r="AU152" i="2" s="1"/>
  <c r="F217" i="2"/>
  <c r="AQ152" i="2" s="1"/>
  <c r="N220" i="2"/>
  <c r="AY197" i="2" s="1"/>
  <c r="AY198" i="2" s="1"/>
  <c r="P220" i="2"/>
  <c r="BA197" i="2" s="1"/>
  <c r="BA198" i="2" s="1"/>
  <c r="O220" i="2"/>
  <c r="AZ197" i="2" s="1"/>
  <c r="AZ198" i="2" s="1"/>
  <c r="M220" i="2"/>
  <c r="AX197" i="2" s="1"/>
  <c r="AX198" i="2" s="1"/>
  <c r="M213" i="2"/>
  <c r="AX91" i="2" s="1"/>
  <c r="AX92" i="2" s="1"/>
  <c r="O213" i="2"/>
  <c r="AZ91" i="2" s="1"/>
  <c r="AZ92" i="2" s="1"/>
  <c r="N213" i="2"/>
  <c r="AY91" i="2" s="1"/>
  <c r="AY92" i="2" s="1"/>
  <c r="P213" i="2"/>
  <c r="BA91" i="2" s="1"/>
  <c r="BA92" i="2" s="1"/>
  <c r="M212" i="2"/>
  <c r="AX76" i="2" s="1"/>
  <c r="AX77" i="2" s="1"/>
  <c r="P212" i="2"/>
  <c r="BA76" i="2" s="1"/>
  <c r="BA77" i="2" s="1"/>
  <c r="O212" i="2"/>
  <c r="AZ76" i="2" s="1"/>
  <c r="AZ77" i="2" s="1"/>
  <c r="N212" i="2"/>
  <c r="AY76" i="2" s="1"/>
  <c r="AY77" i="2" s="1"/>
  <c r="N222" i="2"/>
  <c r="AY227" i="2" s="1"/>
  <c r="AY228" i="2" s="1"/>
  <c r="P222" i="2"/>
  <c r="BA227" i="2" s="1"/>
  <c r="BA228" i="2" s="1"/>
  <c r="O222" i="2"/>
  <c r="AZ227" i="2" s="1"/>
  <c r="AZ228" i="2" s="1"/>
  <c r="M222" i="2"/>
  <c r="AX227" i="2" s="1"/>
  <c r="AX228" i="2" s="1"/>
  <c r="P215" i="2"/>
  <c r="BA122" i="2" s="1"/>
  <c r="BA123" i="2" s="1"/>
  <c r="O215" i="2"/>
  <c r="AZ122" i="2" s="1"/>
  <c r="AZ123" i="2" s="1"/>
  <c r="N215" i="2"/>
  <c r="AY122" i="2" s="1"/>
  <c r="AY123" i="2" s="1"/>
  <c r="M215" i="2"/>
  <c r="AX122" i="2" s="1"/>
  <c r="AX123" i="2" s="1"/>
  <c r="P214" i="2"/>
  <c r="BA107" i="2" s="1"/>
  <c r="BA108" i="2" s="1"/>
  <c r="M214" i="2"/>
  <c r="AX107" i="2" s="1"/>
  <c r="AX108" i="2" s="1"/>
  <c r="N214" i="2"/>
  <c r="AY107" i="2" s="1"/>
  <c r="AY108" i="2" s="1"/>
  <c r="O214" i="2"/>
  <c r="AZ107" i="2" s="1"/>
  <c r="AZ108" i="2" s="1"/>
  <c r="P211" i="2"/>
  <c r="BA61" i="2" s="1"/>
  <c r="BA62" i="2" s="1"/>
  <c r="O211" i="2"/>
  <c r="AZ61" i="2" s="1"/>
  <c r="AZ62" i="2" s="1"/>
  <c r="M211" i="2"/>
  <c r="AX61" i="2" s="1"/>
  <c r="AX62" i="2" s="1"/>
  <c r="N211" i="2"/>
  <c r="AY61" i="2" s="1"/>
  <c r="AY62" i="2" s="1"/>
  <c r="M217" i="2"/>
  <c r="AX152" i="2" s="1"/>
  <c r="AX153" i="2" s="1"/>
  <c r="P217" i="2"/>
  <c r="BA152" i="2" s="1"/>
  <c r="BA153" i="2" s="1"/>
  <c r="O217" i="2"/>
  <c r="AZ152" i="2" s="1"/>
  <c r="AZ153" i="2" s="1"/>
  <c r="N217" i="2"/>
  <c r="AY152" i="2" s="1"/>
  <c r="AY153" i="2" s="1"/>
  <c r="M219" i="2"/>
  <c r="AX182" i="2" s="1"/>
  <c r="AX183" i="2" s="1"/>
  <c r="P219" i="2"/>
  <c r="BA182" i="2" s="1"/>
  <c r="BA183" i="2" s="1"/>
  <c r="O219" i="2"/>
  <c r="AZ182" i="2" s="1"/>
  <c r="AZ183" i="2" s="1"/>
  <c r="N219" i="2"/>
  <c r="AY182" i="2" s="1"/>
  <c r="AY183" i="2" s="1"/>
  <c r="E217" i="2"/>
  <c r="AP152" i="2" s="1"/>
  <c r="K217" i="2"/>
  <c r="AV152" i="2" s="1"/>
  <c r="I217" i="2"/>
  <c r="AT152" i="2" s="1"/>
  <c r="BE185" i="2"/>
  <c r="BE230" i="2"/>
  <c r="BE200" i="2"/>
  <c r="BE125" i="2"/>
  <c r="BE155" i="2"/>
  <c r="BE140" i="2"/>
  <c r="BE110" i="2"/>
  <c r="BE94" i="2"/>
  <c r="BE64" i="2"/>
  <c r="BE79" i="2"/>
  <c r="AN136" i="2"/>
  <c r="AN196" i="2"/>
  <c r="AN151" i="2"/>
  <c r="AN121" i="2"/>
  <c r="AN106" i="2"/>
  <c r="AN75" i="2"/>
  <c r="AN181" i="2"/>
  <c r="AN90" i="2"/>
  <c r="AN226" i="2"/>
  <c r="Z90" i="2"/>
  <c r="AA90" i="2" s="1"/>
  <c r="D199" i="2"/>
  <c r="AO211" i="2" s="1"/>
  <c r="D196" i="2"/>
  <c r="AO166" i="2" s="1"/>
  <c r="Z54" i="2"/>
  <c r="AA54" i="2" s="1"/>
  <c r="Z72" i="2"/>
  <c r="AA72" i="2" s="1"/>
  <c r="C196" i="2"/>
  <c r="C199" i="2"/>
  <c r="Z89" i="2"/>
  <c r="AA89" i="2" s="1"/>
  <c r="Z71" i="2"/>
  <c r="AA71" i="2" s="1"/>
  <c r="AB342" i="2"/>
  <c r="BF215" i="2"/>
  <c r="BF170" i="2"/>
  <c r="Z53" i="2"/>
  <c r="AA53" i="2" s="1"/>
  <c r="BD200" i="2"/>
  <c r="BD185" i="2"/>
  <c r="BD230" i="2"/>
  <c r="AD232" i="2" l="1"/>
  <c r="AF232" i="2" s="1"/>
  <c r="AH232" i="2" s="1"/>
  <c r="AD88" i="2"/>
  <c r="AD124" i="2"/>
  <c r="AF124" i="2" s="1"/>
  <c r="F203" i="2" s="1"/>
  <c r="AQ273" i="2" s="1"/>
  <c r="AD142" i="2"/>
  <c r="AF142" i="2" s="1"/>
  <c r="G203" i="2" s="1"/>
  <c r="AR273" i="2" s="1"/>
  <c r="AD70" i="2"/>
  <c r="AF70" i="2" s="1"/>
  <c r="C203" i="2" s="1"/>
  <c r="AD196" i="2"/>
  <c r="AF196" i="2" s="1"/>
  <c r="J203" i="2" s="1"/>
  <c r="AU273" i="2" s="1"/>
  <c r="AD178" i="2"/>
  <c r="AF178" i="2" s="1"/>
  <c r="I203" i="2" s="1"/>
  <c r="AT273" i="2" s="1"/>
  <c r="AD106" i="2"/>
  <c r="AF106" i="2" s="1"/>
  <c r="E203" i="2" s="1"/>
  <c r="AP273" i="2" s="1"/>
  <c r="AD214" i="2"/>
  <c r="AF214" i="2" s="1"/>
  <c r="K203" i="2" s="1"/>
  <c r="AV273" i="2" s="1"/>
  <c r="Z331" i="2"/>
  <c r="V331" i="2" s="1"/>
  <c r="Z336" i="2"/>
  <c r="V336" i="2" s="1"/>
  <c r="Z329" i="2"/>
  <c r="V329" i="2" s="1"/>
  <c r="Z332" i="2"/>
  <c r="V332" i="2" s="1"/>
  <c r="Y326" i="2"/>
  <c r="Z330" i="2"/>
  <c r="V330" i="2" s="1"/>
  <c r="AF88" i="2"/>
  <c r="D203" i="2" s="1"/>
  <c r="AO273" i="2" s="1"/>
  <c r="Z328" i="2"/>
  <c r="V328" i="2" s="1"/>
  <c r="Z333" i="2"/>
  <c r="V333" i="2" s="1"/>
  <c r="V41" i="2"/>
  <c r="H174" i="2" s="1"/>
  <c r="AA329" i="2"/>
  <c r="AA336" i="2"/>
  <c r="AA330" i="2"/>
  <c r="AA337" i="2"/>
  <c r="AA339" i="2"/>
  <c r="AA333" i="2"/>
  <c r="AA332" i="2"/>
  <c r="AA328" i="2"/>
  <c r="AA331" i="2"/>
  <c r="L218" i="2"/>
  <c r="AW167" i="2" s="1"/>
  <c r="L221" i="2"/>
  <c r="AW212" i="2" s="1"/>
  <c r="AC207" i="2"/>
  <c r="AH207" i="2" s="1"/>
  <c r="K218" i="2" s="1"/>
  <c r="AV167" i="2" s="1"/>
  <c r="AC210" i="2"/>
  <c r="AH210" i="2" s="1"/>
  <c r="K221" i="2" s="1"/>
  <c r="AV212" i="2" s="1"/>
  <c r="AC189" i="2"/>
  <c r="AH189" i="2" s="1"/>
  <c r="J218" i="2" s="1"/>
  <c r="AU167" i="2" s="1"/>
  <c r="AC192" i="2"/>
  <c r="AH192" i="2" s="1"/>
  <c r="J221" i="2" s="1"/>
  <c r="AU212" i="2" s="1"/>
  <c r="AC171" i="2"/>
  <c r="AH171" i="2" s="1"/>
  <c r="I218" i="2" s="1"/>
  <c r="AT167" i="2" s="1"/>
  <c r="AC174" i="2"/>
  <c r="AH174" i="2" s="1"/>
  <c r="AC153" i="2"/>
  <c r="AH153" i="2" s="1"/>
  <c r="AC156" i="2"/>
  <c r="AH156" i="2" s="1"/>
  <c r="AC138" i="2"/>
  <c r="AH138" i="2" s="1"/>
  <c r="G221" i="2" s="1"/>
  <c r="AR212" i="2" s="1"/>
  <c r="AC135" i="2"/>
  <c r="AH135" i="2" s="1"/>
  <c r="G218" i="2" s="1"/>
  <c r="AR167" i="2" s="1"/>
  <c r="AC117" i="2"/>
  <c r="AH117" i="2" s="1"/>
  <c r="F218" i="2" s="1"/>
  <c r="AQ167" i="2" s="1"/>
  <c r="AC120" i="2"/>
  <c r="AH120" i="2" s="1"/>
  <c r="AC99" i="2"/>
  <c r="AH99" i="2" s="1"/>
  <c r="E218" i="2" s="1"/>
  <c r="AP167" i="2" s="1"/>
  <c r="AC102" i="2"/>
  <c r="AH102" i="2" s="1"/>
  <c r="E221" i="2" s="1"/>
  <c r="AP212" i="2" s="1"/>
  <c r="AC81" i="2"/>
  <c r="AH81" i="2" s="1"/>
  <c r="AC84" i="2"/>
  <c r="AH84" i="2" s="1"/>
  <c r="AR201" i="2"/>
  <c r="AR202" i="2" s="1"/>
  <c r="AU201" i="2"/>
  <c r="AU202" i="2" s="1"/>
  <c r="AV201" i="2"/>
  <c r="AV202" i="2" s="1"/>
  <c r="AN201" i="2"/>
  <c r="AQ201" i="2"/>
  <c r="AQ202" i="2" s="1"/>
  <c r="AO201" i="2"/>
  <c r="AT201" i="2"/>
  <c r="AP201" i="2"/>
  <c r="AP202" i="2" s="1"/>
  <c r="AW201" i="2"/>
  <c r="AW202" i="2" s="1"/>
  <c r="AS201" i="2"/>
  <c r="AT62" i="2"/>
  <c r="AT63" i="2"/>
  <c r="AV198" i="2"/>
  <c r="AV199" i="2"/>
  <c r="AV123" i="2"/>
  <c r="AV124" i="2"/>
  <c r="AP198" i="2"/>
  <c r="AP199" i="2"/>
  <c r="AP228" i="2"/>
  <c r="AP229" i="2"/>
  <c r="AT183" i="2"/>
  <c r="AT184" i="2"/>
  <c r="AS78" i="2"/>
  <c r="AS77" i="2"/>
  <c r="AQ124" i="2"/>
  <c r="AQ123" i="2"/>
  <c r="AQ108" i="2"/>
  <c r="AQ109" i="2"/>
  <c r="AQ198" i="2"/>
  <c r="AQ199" i="2"/>
  <c r="AR198" i="2"/>
  <c r="AR199" i="2"/>
  <c r="AR183" i="2"/>
  <c r="AR184" i="2"/>
  <c r="AP138" i="2"/>
  <c r="AP139" i="2"/>
  <c r="AU93" i="2"/>
  <c r="AU92" i="2"/>
  <c r="AU62" i="2"/>
  <c r="AU63" i="2"/>
  <c r="AV138" i="2"/>
  <c r="AV139" i="2"/>
  <c r="AW92" i="2"/>
  <c r="AW93" i="2"/>
  <c r="AP62" i="2"/>
  <c r="AP63" i="2"/>
  <c r="AT228" i="2"/>
  <c r="AT229" i="2"/>
  <c r="AV229" i="2"/>
  <c r="AV228" i="2"/>
  <c r="AT108" i="2"/>
  <c r="AT109" i="2"/>
  <c r="AT77" i="2"/>
  <c r="AT78" i="2"/>
  <c r="AQ139" i="2"/>
  <c r="AQ138" i="2"/>
  <c r="AR77" i="2"/>
  <c r="AR78" i="2"/>
  <c r="AR229" i="2"/>
  <c r="AR228" i="2"/>
  <c r="AT138" i="2"/>
  <c r="AT139" i="2"/>
  <c r="AU198" i="2"/>
  <c r="AU199" i="2"/>
  <c r="AU108" i="2"/>
  <c r="AU109" i="2"/>
  <c r="AU123" i="2"/>
  <c r="AU124" i="2"/>
  <c r="AW139" i="2"/>
  <c r="AW138" i="2"/>
  <c r="AW108" i="2"/>
  <c r="AW109" i="2"/>
  <c r="AW228" i="2"/>
  <c r="AW229" i="2"/>
  <c r="AW77" i="2"/>
  <c r="AW78" i="2"/>
  <c r="AC63" i="2"/>
  <c r="AH63" i="2" s="1"/>
  <c r="AS62" i="2"/>
  <c r="AS63" i="2"/>
  <c r="AT123" i="2"/>
  <c r="AT124" i="2"/>
  <c r="AP108" i="2"/>
  <c r="AP109" i="2"/>
  <c r="AT92" i="2"/>
  <c r="AT93" i="2"/>
  <c r="AV92" i="2"/>
  <c r="AV93" i="2"/>
  <c r="AV62" i="2"/>
  <c r="AV63" i="2"/>
  <c r="AQ77" i="2"/>
  <c r="AQ78" i="2"/>
  <c r="AQ228" i="2"/>
  <c r="AQ229" i="2"/>
  <c r="AR138" i="2"/>
  <c r="AR139" i="2"/>
  <c r="AR108" i="2"/>
  <c r="AR109" i="2"/>
  <c r="AV183" i="2"/>
  <c r="AV184" i="2"/>
  <c r="AU183" i="2"/>
  <c r="AU184" i="2"/>
  <c r="AU229" i="2"/>
  <c r="AU228" i="2"/>
  <c r="AU138" i="2"/>
  <c r="AU139" i="2"/>
  <c r="AW198" i="2"/>
  <c r="AW199" i="2"/>
  <c r="AR231" i="2"/>
  <c r="AR232" i="2" s="1"/>
  <c r="AV231" i="2"/>
  <c r="AV232" i="2" s="1"/>
  <c r="AQ231" i="2"/>
  <c r="AQ232" i="2" s="1"/>
  <c r="AO231" i="2"/>
  <c r="AS231" i="2"/>
  <c r="AW231" i="2"/>
  <c r="AW232" i="2" s="1"/>
  <c r="AN231" i="2"/>
  <c r="AP231" i="2"/>
  <c r="AP232" i="2" s="1"/>
  <c r="AT231" i="2"/>
  <c r="AT232" i="2" s="1"/>
  <c r="AU231" i="2"/>
  <c r="AU232" i="2" s="1"/>
  <c r="AR186" i="2"/>
  <c r="AR187" i="2" s="1"/>
  <c r="AV186" i="2"/>
  <c r="AV187" i="2" s="1"/>
  <c r="AQ186" i="2"/>
  <c r="AQ187" i="2" s="1"/>
  <c r="AU186" i="2"/>
  <c r="AU187" i="2" s="1"/>
  <c r="AN186" i="2"/>
  <c r="AT186" i="2"/>
  <c r="AT187" i="2" s="1"/>
  <c r="AP186" i="2"/>
  <c r="AP187" i="2" s="1"/>
  <c r="AW186" i="2"/>
  <c r="AW187" i="2" s="1"/>
  <c r="AS186" i="2"/>
  <c r="AO186" i="2"/>
  <c r="AC66" i="2"/>
  <c r="AH66" i="2" s="1"/>
  <c r="AP123" i="2"/>
  <c r="AP124" i="2"/>
  <c r="AV108" i="2"/>
  <c r="AV109" i="2"/>
  <c r="AP92" i="2"/>
  <c r="AP93" i="2"/>
  <c r="AS139" i="2"/>
  <c r="AS138" i="2"/>
  <c r="AV77" i="2"/>
  <c r="AV78" i="2"/>
  <c r="AP77" i="2"/>
  <c r="AP78" i="2"/>
  <c r="AQ63" i="2"/>
  <c r="AQ62" i="2"/>
  <c r="AQ92" i="2"/>
  <c r="AQ93" i="2"/>
  <c r="AQ183" i="2"/>
  <c r="AQ184" i="2"/>
  <c r="AR92" i="2"/>
  <c r="AR93" i="2"/>
  <c r="AR123" i="2"/>
  <c r="AR124" i="2"/>
  <c r="AR62" i="2"/>
  <c r="AR63" i="2"/>
  <c r="AU78" i="2"/>
  <c r="AU77" i="2"/>
  <c r="AP183" i="2"/>
  <c r="AP184" i="2"/>
  <c r="AW183" i="2"/>
  <c r="AW184" i="2"/>
  <c r="AW123" i="2"/>
  <c r="AW124" i="2"/>
  <c r="AW62" i="2"/>
  <c r="AW63" i="2"/>
  <c r="AV153" i="2"/>
  <c r="AV154" i="2"/>
  <c r="AP153" i="2"/>
  <c r="AP154" i="2"/>
  <c r="AU153" i="2"/>
  <c r="AU154" i="2"/>
  <c r="AQ153" i="2"/>
  <c r="AQ154" i="2"/>
  <c r="AT153" i="2"/>
  <c r="AT154" i="2"/>
  <c r="AW153" i="2"/>
  <c r="AW154" i="2"/>
  <c r="AC334" i="2"/>
  <c r="H219" i="2"/>
  <c r="AS182" i="2" s="1"/>
  <c r="AS120" i="2"/>
  <c r="AS125" i="2" s="1"/>
  <c r="BD125" i="2"/>
  <c r="AS105" i="2"/>
  <c r="AS110" i="2" s="1"/>
  <c r="BD110" i="2"/>
  <c r="AS135" i="2"/>
  <c r="AS140" i="2" s="1"/>
  <c r="BD140" i="2"/>
  <c r="AS59" i="2"/>
  <c r="AS64" i="2" s="1"/>
  <c r="BD64" i="2"/>
  <c r="AS150" i="2"/>
  <c r="AS155" i="2" s="1"/>
  <c r="BD155" i="2"/>
  <c r="AS74" i="2"/>
  <c r="AS79" i="2" s="1"/>
  <c r="BD79" i="2"/>
  <c r="AS89" i="2"/>
  <c r="AS94" i="2" s="1"/>
  <c r="BD94" i="2"/>
  <c r="AS195" i="2"/>
  <c r="AS200" i="2" s="1"/>
  <c r="N218" i="2"/>
  <c r="AY167" i="2" s="1"/>
  <c r="AY168" i="2" s="1"/>
  <c r="P218" i="2"/>
  <c r="BA167" i="2" s="1"/>
  <c r="BA168" i="2" s="1"/>
  <c r="O218" i="2"/>
  <c r="AZ167" i="2" s="1"/>
  <c r="AZ168" i="2" s="1"/>
  <c r="M218" i="2"/>
  <c r="AX167" i="2" s="1"/>
  <c r="AX168" i="2" s="1"/>
  <c r="AS180" i="2"/>
  <c r="AS185" i="2" s="1"/>
  <c r="O221" i="2"/>
  <c r="AZ212" i="2" s="1"/>
  <c r="AZ213" i="2" s="1"/>
  <c r="P221" i="2"/>
  <c r="BA212" i="2" s="1"/>
  <c r="BA213" i="2" s="1"/>
  <c r="N221" i="2"/>
  <c r="AY212" i="2" s="1"/>
  <c r="AY213" i="2" s="1"/>
  <c r="M221" i="2"/>
  <c r="AX212" i="2" s="1"/>
  <c r="AX213" i="2" s="1"/>
  <c r="AS225" i="2"/>
  <c r="AS230" i="2" s="1"/>
  <c r="H214" i="2"/>
  <c r="AS107" i="2" s="1"/>
  <c r="H213" i="2"/>
  <c r="AS91" i="2" s="1"/>
  <c r="H220" i="2"/>
  <c r="AS197" i="2" s="1"/>
  <c r="H222" i="2"/>
  <c r="AS227" i="2" s="1"/>
  <c r="H215" i="2"/>
  <c r="AS122" i="2" s="1"/>
  <c r="I220" i="2"/>
  <c r="AT197" i="2" s="1"/>
  <c r="Y325" i="2"/>
  <c r="AC339" i="2"/>
  <c r="AC337" i="2"/>
  <c r="AC336" i="2"/>
  <c r="K178" i="2"/>
  <c r="AV225" i="2" s="1"/>
  <c r="AV230" i="2" s="1"/>
  <c r="K175" i="2"/>
  <c r="AV180" i="2" s="1"/>
  <c r="AV185" i="2" s="1"/>
  <c r="BE215" i="2"/>
  <c r="K176" i="2"/>
  <c r="AV195" i="2" s="1"/>
  <c r="AV200" i="2" s="1"/>
  <c r="BE170" i="2"/>
  <c r="C214" i="2"/>
  <c r="C215" i="2"/>
  <c r="C216" i="2"/>
  <c r="D217" i="2"/>
  <c r="AO152" i="2" s="1"/>
  <c r="D216" i="2"/>
  <c r="AO137" i="2" s="1"/>
  <c r="D214" i="2"/>
  <c r="AO107" i="2" s="1"/>
  <c r="D215" i="2"/>
  <c r="AO122" i="2" s="1"/>
  <c r="C217" i="2"/>
  <c r="C211" i="2"/>
  <c r="AN61" i="2" s="1"/>
  <c r="D211" i="2"/>
  <c r="AO61" i="2" s="1"/>
  <c r="C212" i="2"/>
  <c r="AN76" i="2" s="1"/>
  <c r="D212" i="2"/>
  <c r="AO76" i="2" s="1"/>
  <c r="D220" i="2"/>
  <c r="AO197" i="2" s="1"/>
  <c r="C219" i="2"/>
  <c r="C220" i="2"/>
  <c r="AN166" i="2"/>
  <c r="D219" i="2"/>
  <c r="AO182" i="2" s="1"/>
  <c r="C213" i="2"/>
  <c r="D213" i="2"/>
  <c r="AO91" i="2" s="1"/>
  <c r="AN211" i="2"/>
  <c r="C222" i="2"/>
  <c r="D222" i="2"/>
  <c r="AO227" i="2" s="1"/>
  <c r="C201" i="2"/>
  <c r="D201" i="2"/>
  <c r="AO241" i="2" s="1"/>
  <c r="AF72" i="2"/>
  <c r="D187" i="2" s="1"/>
  <c r="AO30" i="2" s="1"/>
  <c r="AF90" i="2"/>
  <c r="E187" i="2" s="1"/>
  <c r="AP30" i="2" s="1"/>
  <c r="C202" i="2"/>
  <c r="D202" i="2"/>
  <c r="AO257" i="2" s="1"/>
  <c r="C188" i="2"/>
  <c r="AN45" i="2" s="1"/>
  <c r="D188" i="2"/>
  <c r="AO45" i="2" s="1"/>
  <c r="AF54" i="2"/>
  <c r="C187" i="2" s="1"/>
  <c r="AN30" i="2" s="1"/>
  <c r="AD342" i="2"/>
  <c r="AF71" i="2"/>
  <c r="D186" i="2" s="1"/>
  <c r="AO15" i="2" s="1"/>
  <c r="AF89" i="2"/>
  <c r="E186" i="2" s="1"/>
  <c r="AP15" i="2" s="1"/>
  <c r="BD215" i="2"/>
  <c r="BF245" i="2"/>
  <c r="BF261" i="2"/>
  <c r="I170" i="2"/>
  <c r="AT105" i="2" s="1"/>
  <c r="AT110" i="2" s="1"/>
  <c r="L170" i="2"/>
  <c r="AW105" i="2" s="1"/>
  <c r="AW110" i="2" s="1"/>
  <c r="K170" i="2"/>
  <c r="AV105" i="2" s="1"/>
  <c r="AV110" i="2" s="1"/>
  <c r="G170" i="2"/>
  <c r="AR105" i="2" s="1"/>
  <c r="AR110" i="2" s="1"/>
  <c r="C170" i="2"/>
  <c r="AN105" i="2" s="1"/>
  <c r="AN110" i="2" s="1"/>
  <c r="F170" i="2"/>
  <c r="AQ105" i="2" s="1"/>
  <c r="AQ110" i="2" s="1"/>
  <c r="E170" i="2"/>
  <c r="AP105" i="2" s="1"/>
  <c r="AP110" i="2" s="1"/>
  <c r="J170" i="2"/>
  <c r="AU105" i="2" s="1"/>
  <c r="AU110" i="2" s="1"/>
  <c r="D170" i="2"/>
  <c r="AO105" i="2" s="1"/>
  <c r="AO110" i="2" s="1"/>
  <c r="C169" i="2"/>
  <c r="AN89" i="2" s="1"/>
  <c r="AN94" i="2" s="1"/>
  <c r="G169" i="2"/>
  <c r="AR89" i="2" s="1"/>
  <c r="AR94" i="2" s="1"/>
  <c r="L169" i="2"/>
  <c r="AW89" i="2" s="1"/>
  <c r="AW94" i="2" s="1"/>
  <c r="I169" i="2"/>
  <c r="AT89" i="2" s="1"/>
  <c r="AT94" i="2" s="1"/>
  <c r="E169" i="2"/>
  <c r="AP89" i="2" s="1"/>
  <c r="AP94" i="2" s="1"/>
  <c r="F169" i="2"/>
  <c r="AQ89" i="2" s="1"/>
  <c r="AQ94" i="2" s="1"/>
  <c r="K169" i="2"/>
  <c r="AV89" i="2" s="1"/>
  <c r="AV94" i="2" s="1"/>
  <c r="D169" i="2"/>
  <c r="AO89" i="2" s="1"/>
  <c r="AO94" i="2" s="1"/>
  <c r="J169" i="2"/>
  <c r="AU89" i="2" s="1"/>
  <c r="AU94" i="2" s="1"/>
  <c r="L168" i="2"/>
  <c r="AW74" i="2" s="1"/>
  <c r="AW79" i="2" s="1"/>
  <c r="G168" i="2"/>
  <c r="AR74" i="2" s="1"/>
  <c r="AR79" i="2" s="1"/>
  <c r="F168" i="2"/>
  <c r="AQ74" i="2" s="1"/>
  <c r="AQ79" i="2" s="1"/>
  <c r="J168" i="2"/>
  <c r="AU74" i="2" s="1"/>
  <c r="AU79" i="2" s="1"/>
  <c r="I168" i="2"/>
  <c r="AT74" i="2" s="1"/>
  <c r="AT79" i="2" s="1"/>
  <c r="E168" i="2"/>
  <c r="AP74" i="2" s="1"/>
  <c r="AP79" i="2" s="1"/>
  <c r="D168" i="2"/>
  <c r="AO74" i="2" s="1"/>
  <c r="AO79" i="2" s="1"/>
  <c r="C168" i="2"/>
  <c r="AN74" i="2" s="1"/>
  <c r="AN79" i="2" s="1"/>
  <c r="K168" i="2"/>
  <c r="AV74" i="2" s="1"/>
  <c r="AV79" i="2" s="1"/>
  <c r="E172" i="2"/>
  <c r="AP135" i="2" s="1"/>
  <c r="AP140" i="2" s="1"/>
  <c r="I172" i="2"/>
  <c r="AT135" i="2" s="1"/>
  <c r="AT140" i="2" s="1"/>
  <c r="G172" i="2"/>
  <c r="AR135" i="2" s="1"/>
  <c r="AR140" i="2" s="1"/>
  <c r="F172" i="2"/>
  <c r="AQ135" i="2" s="1"/>
  <c r="AQ140" i="2" s="1"/>
  <c r="K172" i="2"/>
  <c r="AV135" i="2" s="1"/>
  <c r="AV140" i="2" s="1"/>
  <c r="J172" i="2"/>
  <c r="AU135" i="2" s="1"/>
  <c r="AU140" i="2" s="1"/>
  <c r="L172" i="2"/>
  <c r="AW135" i="2" s="1"/>
  <c r="AW140" i="2" s="1"/>
  <c r="C172" i="2"/>
  <c r="AN135" i="2" s="1"/>
  <c r="AN140" i="2" s="1"/>
  <c r="D172" i="2"/>
  <c r="AO135" i="2" s="1"/>
  <c r="AO140" i="2" s="1"/>
  <c r="BF19" i="2"/>
  <c r="F175" i="2"/>
  <c r="AQ180" i="2" s="1"/>
  <c r="AQ185" i="2" s="1"/>
  <c r="D175" i="2"/>
  <c r="AO180" i="2" s="1"/>
  <c r="AO185" i="2" s="1"/>
  <c r="C175" i="2"/>
  <c r="AN180" i="2" s="1"/>
  <c r="AN185" i="2" s="1"/>
  <c r="J175" i="2"/>
  <c r="AU180" i="2" s="1"/>
  <c r="AU185" i="2" s="1"/>
  <c r="I175" i="2"/>
  <c r="AT180" i="2" s="1"/>
  <c r="AT185" i="2" s="1"/>
  <c r="L175" i="2"/>
  <c r="AW180" i="2" s="1"/>
  <c r="AW185" i="2" s="1"/>
  <c r="E175" i="2"/>
  <c r="AP180" i="2" s="1"/>
  <c r="AP185" i="2" s="1"/>
  <c r="G175" i="2"/>
  <c r="AR180" i="2" s="1"/>
  <c r="AR185" i="2" s="1"/>
  <c r="K173" i="2"/>
  <c r="AV150" i="2" s="1"/>
  <c r="AV155" i="2" s="1"/>
  <c r="C173" i="2"/>
  <c r="AN150" i="2" s="1"/>
  <c r="AN155" i="2" s="1"/>
  <c r="F173" i="2"/>
  <c r="AQ150" i="2" s="1"/>
  <c r="AQ155" i="2" s="1"/>
  <c r="L173" i="2"/>
  <c r="AW150" i="2" s="1"/>
  <c r="AW155" i="2" s="1"/>
  <c r="I173" i="2"/>
  <c r="AT150" i="2" s="1"/>
  <c r="AT155" i="2" s="1"/>
  <c r="D173" i="2"/>
  <c r="AO150" i="2" s="1"/>
  <c r="AO155" i="2" s="1"/>
  <c r="J173" i="2"/>
  <c r="AU150" i="2" s="1"/>
  <c r="AU155" i="2" s="1"/>
  <c r="E173" i="2"/>
  <c r="AP150" i="2" s="1"/>
  <c r="AP155" i="2" s="1"/>
  <c r="G173" i="2"/>
  <c r="AR150" i="2" s="1"/>
  <c r="AR155" i="2" s="1"/>
  <c r="I171" i="2"/>
  <c r="AT120" i="2" s="1"/>
  <c r="AT125" i="2" s="1"/>
  <c r="C171" i="2"/>
  <c r="AN120" i="2" s="1"/>
  <c r="AN125" i="2" s="1"/>
  <c r="L171" i="2"/>
  <c r="AW120" i="2" s="1"/>
  <c r="AW125" i="2" s="1"/>
  <c r="E171" i="2"/>
  <c r="AP120" i="2" s="1"/>
  <c r="AP125" i="2" s="1"/>
  <c r="J171" i="2"/>
  <c r="AU120" i="2" s="1"/>
  <c r="AU125" i="2" s="1"/>
  <c r="D171" i="2"/>
  <c r="AO120" i="2" s="1"/>
  <c r="AO125" i="2" s="1"/>
  <c r="K171" i="2"/>
  <c r="AV120" i="2" s="1"/>
  <c r="AV125" i="2" s="1"/>
  <c r="G171" i="2"/>
  <c r="AR120" i="2" s="1"/>
  <c r="AR125" i="2" s="1"/>
  <c r="F171" i="2"/>
  <c r="AQ120" i="2" s="1"/>
  <c r="AQ125" i="2" s="1"/>
  <c r="J178" i="2"/>
  <c r="AU225" i="2" s="1"/>
  <c r="AU230" i="2" s="1"/>
  <c r="I178" i="2"/>
  <c r="AT225" i="2" s="1"/>
  <c r="AT230" i="2" s="1"/>
  <c r="L178" i="2"/>
  <c r="AW225" i="2" s="1"/>
  <c r="AW230" i="2" s="1"/>
  <c r="G178" i="2"/>
  <c r="AR225" i="2" s="1"/>
  <c r="AR230" i="2" s="1"/>
  <c r="E178" i="2"/>
  <c r="AP225" i="2" s="1"/>
  <c r="AP230" i="2" s="1"/>
  <c r="D178" i="2"/>
  <c r="AO225" i="2" s="1"/>
  <c r="AO230" i="2" s="1"/>
  <c r="F178" i="2"/>
  <c r="AQ225" i="2" s="1"/>
  <c r="AQ230" i="2" s="1"/>
  <c r="C178" i="2"/>
  <c r="AN225" i="2" s="1"/>
  <c r="AN230" i="2" s="1"/>
  <c r="E176" i="2"/>
  <c r="AP195" i="2" s="1"/>
  <c r="AP200" i="2" s="1"/>
  <c r="D176" i="2"/>
  <c r="AO195" i="2" s="1"/>
  <c r="AO200" i="2" s="1"/>
  <c r="F176" i="2"/>
  <c r="AQ195" i="2" s="1"/>
  <c r="AQ200" i="2" s="1"/>
  <c r="L176" i="2"/>
  <c r="AW195" i="2" s="1"/>
  <c r="AW200" i="2" s="1"/>
  <c r="J176" i="2"/>
  <c r="AU195" i="2" s="1"/>
  <c r="AU200" i="2" s="1"/>
  <c r="G176" i="2"/>
  <c r="AR195" i="2" s="1"/>
  <c r="AR200" i="2" s="1"/>
  <c r="I176" i="2"/>
  <c r="AT195" i="2" s="1"/>
  <c r="AT200" i="2" s="1"/>
  <c r="C176" i="2"/>
  <c r="AN195" i="2" s="1"/>
  <c r="AN200" i="2" s="1"/>
  <c r="J167" i="2"/>
  <c r="AU59" i="2" s="1"/>
  <c r="AU64" i="2" s="1"/>
  <c r="D167" i="2"/>
  <c r="AO59" i="2" s="1"/>
  <c r="AO64" i="2" s="1"/>
  <c r="K167" i="2"/>
  <c r="AV59" i="2" s="1"/>
  <c r="AV64" i="2" s="1"/>
  <c r="L167" i="2"/>
  <c r="AW59" i="2" s="1"/>
  <c r="AW64" i="2" s="1"/>
  <c r="AF53" i="2"/>
  <c r="C186" i="2" s="1"/>
  <c r="AN15" i="2" s="1"/>
  <c r="BF34" i="2"/>
  <c r="I167" i="2"/>
  <c r="AT59" i="2" s="1"/>
  <c r="AT64" i="2" s="1"/>
  <c r="C167" i="2"/>
  <c r="AN59" i="2" s="1"/>
  <c r="AN64" i="2" s="1"/>
  <c r="F167" i="2"/>
  <c r="AQ59" i="2" s="1"/>
  <c r="AQ64" i="2" s="1"/>
  <c r="G167" i="2"/>
  <c r="AR59" i="2" s="1"/>
  <c r="AR64" i="2" s="1"/>
  <c r="E167" i="2"/>
  <c r="AP59" i="2" s="1"/>
  <c r="AP64" i="2" s="1"/>
  <c r="BF49" i="2"/>
  <c r="AS187" i="2" l="1"/>
  <c r="AS202" i="2"/>
  <c r="AO202" i="2"/>
  <c r="AS232" i="2"/>
  <c r="AO187" i="2"/>
  <c r="AO232" i="2"/>
  <c r="AT202" i="2"/>
  <c r="AC330" i="2"/>
  <c r="AE220" i="2" s="1"/>
  <c r="AG220" i="2" s="1"/>
  <c r="AE202" i="2"/>
  <c r="AG202" i="2" s="1"/>
  <c r="AE184" i="2"/>
  <c r="AE166" i="2"/>
  <c r="AG166" i="2" s="1"/>
  <c r="AE130" i="2"/>
  <c r="AE112" i="2"/>
  <c r="AG112" i="2" s="1"/>
  <c r="AE94" i="2"/>
  <c r="AG94" i="2" s="1"/>
  <c r="AE76" i="2"/>
  <c r="AG76" i="2" s="1"/>
  <c r="AE148" i="2"/>
  <c r="AE58" i="2"/>
  <c r="AG58" i="2" s="1"/>
  <c r="AE211" i="2"/>
  <c r="AE193" i="2"/>
  <c r="AE175" i="2"/>
  <c r="AG175" i="2" s="1"/>
  <c r="AE229" i="2"/>
  <c r="AE121" i="2"/>
  <c r="AE103" i="2"/>
  <c r="AG103" i="2" s="1"/>
  <c r="AE157" i="2"/>
  <c r="AG157" i="2" s="1"/>
  <c r="AE85" i="2"/>
  <c r="AE139" i="2"/>
  <c r="AE67" i="2"/>
  <c r="AG67" i="2" s="1"/>
  <c r="AE190" i="2"/>
  <c r="AE172" i="2"/>
  <c r="AE226" i="2"/>
  <c r="AE208" i="2"/>
  <c r="AG208" i="2" s="1"/>
  <c r="AE100" i="2"/>
  <c r="AG100" i="2" s="1"/>
  <c r="AE154" i="2"/>
  <c r="AE82" i="2"/>
  <c r="AE136" i="2"/>
  <c r="AG136" i="2" s="1"/>
  <c r="AE118" i="2"/>
  <c r="AG118" i="2" s="1"/>
  <c r="AE64" i="2"/>
  <c r="AB161" i="2"/>
  <c r="AB215" i="2"/>
  <c r="AB197" i="2"/>
  <c r="AB179" i="2"/>
  <c r="AB143" i="2"/>
  <c r="AB125" i="2"/>
  <c r="AB107" i="2"/>
  <c r="AB89" i="2"/>
  <c r="AB71" i="2"/>
  <c r="AB53" i="2"/>
  <c r="AE173" i="2"/>
  <c r="AE227" i="2"/>
  <c r="AE209" i="2"/>
  <c r="AE191" i="2"/>
  <c r="AG191" i="2" s="1"/>
  <c r="AE155" i="2"/>
  <c r="AE137" i="2"/>
  <c r="AE119" i="2"/>
  <c r="AG119" i="2" s="1"/>
  <c r="AE101" i="2"/>
  <c r="AG101" i="2" s="1"/>
  <c r="AE83" i="2"/>
  <c r="AE65" i="2"/>
  <c r="AE224" i="2"/>
  <c r="AE206" i="2"/>
  <c r="AG206" i="2" s="1"/>
  <c r="AE188" i="2"/>
  <c r="AE170" i="2"/>
  <c r="AE134" i="2"/>
  <c r="AG134" i="2" s="1"/>
  <c r="AE116" i="2"/>
  <c r="AG116" i="2" s="1"/>
  <c r="AE98" i="2"/>
  <c r="AE80" i="2"/>
  <c r="AE152" i="2"/>
  <c r="AG152" i="2" s="1"/>
  <c r="AE62" i="2"/>
  <c r="AB216" i="2"/>
  <c r="AB198" i="2"/>
  <c r="AB180" i="2"/>
  <c r="AB162" i="2"/>
  <c r="AB144" i="2"/>
  <c r="AB126" i="2"/>
  <c r="AB108" i="2"/>
  <c r="AB90" i="2"/>
  <c r="AB54" i="2"/>
  <c r="AB72" i="2"/>
  <c r="AC332" i="2"/>
  <c r="L203" i="2"/>
  <c r="AW273" i="2" s="1"/>
  <c r="AC216" i="2"/>
  <c r="AH216" i="2" s="1"/>
  <c r="L209" i="2" s="1"/>
  <c r="AW31" i="2" s="1"/>
  <c r="AG170" i="2"/>
  <c r="AG172" i="2"/>
  <c r="AG82" i="2"/>
  <c r="AG227" i="2"/>
  <c r="AG83" i="2"/>
  <c r="AG173" i="2"/>
  <c r="AG155" i="2"/>
  <c r="AG137" i="2"/>
  <c r="AG226" i="2"/>
  <c r="AG190" i="2"/>
  <c r="AG229" i="2"/>
  <c r="AG193" i="2"/>
  <c r="AG85" i="2"/>
  <c r="AG139" i="2"/>
  <c r="AG148" i="2"/>
  <c r="AG184" i="2"/>
  <c r="AG224" i="2"/>
  <c r="AG188" i="2"/>
  <c r="AC215" i="2"/>
  <c r="AH215" i="2" s="1"/>
  <c r="L208" i="2" s="1"/>
  <c r="AW16" i="2" s="1"/>
  <c r="X48" i="2"/>
  <c r="W48" i="2" s="1"/>
  <c r="BE277" i="2" s="1"/>
  <c r="Z335" i="2"/>
  <c r="BD170" i="2"/>
  <c r="AO171" i="2" s="1"/>
  <c r="AG98" i="2"/>
  <c r="AG64" i="2"/>
  <c r="V33" i="2"/>
  <c r="H166" i="2" s="1"/>
  <c r="AG62" i="2"/>
  <c r="V32" i="2"/>
  <c r="H165" i="2" s="1"/>
  <c r="V31" i="2"/>
  <c r="H164" i="2" s="1"/>
  <c r="AA338" i="2"/>
  <c r="AA335" i="2"/>
  <c r="L210" i="2"/>
  <c r="AW46" i="2" s="1"/>
  <c r="AG211" i="2"/>
  <c r="L223" i="2"/>
  <c r="AW242" i="2" s="1"/>
  <c r="L225" i="2"/>
  <c r="AW274" i="2" s="1"/>
  <c r="AG209" i="2"/>
  <c r="L224" i="2"/>
  <c r="AW258" i="2" s="1"/>
  <c r="AC213" i="2"/>
  <c r="AH213" i="2" s="1"/>
  <c r="K224" i="2" s="1"/>
  <c r="AV258" i="2" s="1"/>
  <c r="AC199" i="2"/>
  <c r="AH199" i="2" s="1"/>
  <c r="K210" i="2" s="1"/>
  <c r="AV46" i="2" s="1"/>
  <c r="AC212" i="2"/>
  <c r="AH212" i="2" s="1"/>
  <c r="K223" i="2" s="1"/>
  <c r="AV242" i="2" s="1"/>
  <c r="AC214" i="2"/>
  <c r="AH214" i="2" s="1"/>
  <c r="K225" i="2" s="1"/>
  <c r="AV274" i="2" s="1"/>
  <c r="AC195" i="2"/>
  <c r="AH195" i="2" s="1"/>
  <c r="J224" i="2" s="1"/>
  <c r="AU258" i="2" s="1"/>
  <c r="AC181" i="2"/>
  <c r="AH181" i="2" s="1"/>
  <c r="J210" i="2" s="1"/>
  <c r="AU46" i="2" s="1"/>
  <c r="AC194" i="2"/>
  <c r="AH194" i="2" s="1"/>
  <c r="J223" i="2" s="1"/>
  <c r="AU242" i="2" s="1"/>
  <c r="AC196" i="2"/>
  <c r="AH196" i="2" s="1"/>
  <c r="J225" i="2" s="1"/>
  <c r="AU274" i="2" s="1"/>
  <c r="AC163" i="2"/>
  <c r="AH163" i="2" s="1"/>
  <c r="I210" i="2" s="1"/>
  <c r="AT46" i="2" s="1"/>
  <c r="AC176" i="2"/>
  <c r="AH176" i="2" s="1"/>
  <c r="AC178" i="2"/>
  <c r="AH178" i="2" s="1"/>
  <c r="AC177" i="2"/>
  <c r="AH177" i="2" s="1"/>
  <c r="AG154" i="2"/>
  <c r="AC145" i="2"/>
  <c r="AH145" i="2" s="1"/>
  <c r="H210" i="2" s="1"/>
  <c r="AS46" i="2" s="1"/>
  <c r="AG130" i="2"/>
  <c r="AC141" i="2"/>
  <c r="AH141" i="2" s="1"/>
  <c r="G224" i="2" s="1"/>
  <c r="AR258" i="2" s="1"/>
  <c r="AC127" i="2"/>
  <c r="AH127" i="2" s="1"/>
  <c r="G210" i="2" s="1"/>
  <c r="AR46" i="2" s="1"/>
  <c r="AC140" i="2"/>
  <c r="AH140" i="2" s="1"/>
  <c r="G223" i="2" s="1"/>
  <c r="AR242" i="2" s="1"/>
  <c r="AC142" i="2"/>
  <c r="AH142" i="2" s="1"/>
  <c r="G225" i="2" s="1"/>
  <c r="AR274" i="2" s="1"/>
  <c r="AC109" i="2"/>
  <c r="AH109" i="2" s="1"/>
  <c r="F210" i="2" s="1"/>
  <c r="AQ46" i="2" s="1"/>
  <c r="AC122" i="2"/>
  <c r="AH122" i="2" s="1"/>
  <c r="F223" i="2" s="1"/>
  <c r="AQ242" i="2" s="1"/>
  <c r="AC124" i="2"/>
  <c r="AH124" i="2" s="1"/>
  <c r="F225" i="2" s="1"/>
  <c r="AQ274" i="2" s="1"/>
  <c r="AG121" i="2"/>
  <c r="AC123" i="2"/>
  <c r="AH123" i="2" s="1"/>
  <c r="F224" i="2" s="1"/>
  <c r="AQ258" i="2" s="1"/>
  <c r="AC91" i="2"/>
  <c r="AH91" i="2" s="1"/>
  <c r="E210" i="2" s="1"/>
  <c r="AP46" i="2" s="1"/>
  <c r="AC104" i="2"/>
  <c r="AH104" i="2" s="1"/>
  <c r="E223" i="2" s="1"/>
  <c r="AP242" i="2" s="1"/>
  <c r="AC106" i="2"/>
  <c r="AH106" i="2" s="1"/>
  <c r="E225" i="2" s="1"/>
  <c r="AP274" i="2" s="1"/>
  <c r="AG80" i="2"/>
  <c r="AC105" i="2"/>
  <c r="AH105" i="2" s="1"/>
  <c r="E224" i="2" s="1"/>
  <c r="AP258" i="2" s="1"/>
  <c r="AG65" i="2"/>
  <c r="AC87" i="2"/>
  <c r="AH87" i="2" s="1"/>
  <c r="AC73" i="2"/>
  <c r="AH73" i="2" s="1"/>
  <c r="AC86" i="2"/>
  <c r="AH86" i="2" s="1"/>
  <c r="AC88" i="2"/>
  <c r="AH88" i="2" s="1"/>
  <c r="AO229" i="2"/>
  <c r="AO228" i="2"/>
  <c r="AO93" i="2"/>
  <c r="AO92" i="2"/>
  <c r="AN78" i="2"/>
  <c r="AN77" i="2"/>
  <c r="AO123" i="2"/>
  <c r="AO124" i="2"/>
  <c r="AT168" i="2"/>
  <c r="AT169" i="2"/>
  <c r="AV213" i="2"/>
  <c r="AV214" i="2"/>
  <c r="AS123" i="2"/>
  <c r="AS124" i="2"/>
  <c r="AS108" i="2"/>
  <c r="AS109" i="2"/>
  <c r="AR95" i="2"/>
  <c r="AR96" i="2" s="1"/>
  <c r="AW95" i="2"/>
  <c r="AW96" i="2" s="1"/>
  <c r="AS95" i="2"/>
  <c r="AS96" i="2" s="1"/>
  <c r="AV95" i="2"/>
  <c r="AV96" i="2" s="1"/>
  <c r="AO95" i="2"/>
  <c r="AO96" i="2" s="1"/>
  <c r="AN95" i="2"/>
  <c r="AQ95" i="2"/>
  <c r="AQ96" i="2" s="1"/>
  <c r="AU95" i="2"/>
  <c r="AU96" i="2" s="1"/>
  <c r="AT95" i="2"/>
  <c r="AT96" i="2" s="1"/>
  <c r="AP95" i="2"/>
  <c r="AP96" i="2" s="1"/>
  <c r="AQ141" i="2"/>
  <c r="AQ142" i="2" s="1"/>
  <c r="AV141" i="2"/>
  <c r="AV142" i="2" s="1"/>
  <c r="AR141" i="2"/>
  <c r="AR142" i="2" s="1"/>
  <c r="AW141" i="2"/>
  <c r="AW142" i="2" s="1"/>
  <c r="AS141" i="2"/>
  <c r="AS142" i="2" s="1"/>
  <c r="AN141" i="2"/>
  <c r="AO141" i="2"/>
  <c r="AO142" i="2" s="1"/>
  <c r="AU141" i="2"/>
  <c r="AU142" i="2" s="1"/>
  <c r="AP141" i="2"/>
  <c r="AP142" i="2" s="1"/>
  <c r="AT141" i="2"/>
  <c r="AT142" i="2" s="1"/>
  <c r="AO126" i="2"/>
  <c r="AO127" i="2" s="1"/>
  <c r="AU126" i="2"/>
  <c r="AU127" i="2" s="1"/>
  <c r="AS126" i="2"/>
  <c r="AS127" i="2" s="1"/>
  <c r="AV126" i="2"/>
  <c r="AV127" i="2" s="1"/>
  <c r="AQ126" i="2"/>
  <c r="AQ127" i="2" s="1"/>
  <c r="AW126" i="2"/>
  <c r="AW127" i="2" s="1"/>
  <c r="AN126" i="2"/>
  <c r="AR126" i="2"/>
  <c r="AR127" i="2" s="1"/>
  <c r="AT126" i="2"/>
  <c r="AT127" i="2" s="1"/>
  <c r="AP126" i="2"/>
  <c r="AP127" i="2" s="1"/>
  <c r="AO62" i="2"/>
  <c r="AO63" i="2"/>
  <c r="AO108" i="2"/>
  <c r="AO109" i="2"/>
  <c r="AV168" i="2"/>
  <c r="AV169" i="2"/>
  <c r="AC69" i="2"/>
  <c r="AH69" i="2" s="1"/>
  <c r="AP214" i="2"/>
  <c r="AP213" i="2"/>
  <c r="AS229" i="2"/>
  <c r="AS228" i="2"/>
  <c r="F221" i="2"/>
  <c r="AQ212" i="2" s="1"/>
  <c r="G217" i="2"/>
  <c r="AR152" i="2" s="1"/>
  <c r="AR213" i="2"/>
  <c r="AR214" i="2"/>
  <c r="AW168" i="2"/>
  <c r="AW169" i="2"/>
  <c r="AP216" i="2"/>
  <c r="AP217" i="2" s="1"/>
  <c r="AT216" i="2"/>
  <c r="AS216" i="2"/>
  <c r="AN216" i="2"/>
  <c r="AQ216" i="2"/>
  <c r="AU216" i="2"/>
  <c r="AU217" i="2" s="1"/>
  <c r="AW216" i="2"/>
  <c r="AW217" i="2" s="1"/>
  <c r="AR216" i="2"/>
  <c r="AR217" i="2" s="1"/>
  <c r="AV216" i="2"/>
  <c r="AV217" i="2" s="1"/>
  <c r="AO216" i="2"/>
  <c r="AO183" i="2"/>
  <c r="AO184" i="2"/>
  <c r="AO198" i="2"/>
  <c r="AO199" i="2"/>
  <c r="AN63" i="2"/>
  <c r="AN62" i="2"/>
  <c r="AO138" i="2"/>
  <c r="AO139" i="2"/>
  <c r="AP168" i="2"/>
  <c r="AP169" i="2"/>
  <c r="AC55" i="2"/>
  <c r="AH55" i="2" s="1"/>
  <c r="AS198" i="2"/>
  <c r="AS199" i="2"/>
  <c r="AR80" i="2"/>
  <c r="AR81" i="2" s="1"/>
  <c r="AW80" i="2"/>
  <c r="AW81" i="2" s="1"/>
  <c r="AS80" i="2"/>
  <c r="AS81" i="2" s="1"/>
  <c r="AO80" i="2"/>
  <c r="AO81" i="2" s="1"/>
  <c r="AU80" i="2"/>
  <c r="AU81" i="2" s="1"/>
  <c r="AQ80" i="2"/>
  <c r="AQ81" i="2" s="1"/>
  <c r="AV80" i="2"/>
  <c r="AV81" i="2" s="1"/>
  <c r="AN80" i="2"/>
  <c r="AN81" i="2" s="1"/>
  <c r="AP80" i="2"/>
  <c r="AP81" i="2" s="1"/>
  <c r="AT80" i="2"/>
  <c r="AT81" i="2" s="1"/>
  <c r="AR65" i="2"/>
  <c r="AR66" i="2" s="1"/>
  <c r="AW65" i="2"/>
  <c r="AW66" i="2" s="1"/>
  <c r="AS65" i="2"/>
  <c r="AS66" i="2" s="1"/>
  <c r="AO65" i="2"/>
  <c r="AO66" i="2" s="1"/>
  <c r="AU65" i="2"/>
  <c r="AU66" i="2" s="1"/>
  <c r="AV65" i="2"/>
  <c r="AV66" i="2" s="1"/>
  <c r="AN65" i="2"/>
  <c r="AN66" i="2" s="1"/>
  <c r="AQ65" i="2"/>
  <c r="AQ66" i="2" s="1"/>
  <c r="AT65" i="2"/>
  <c r="AT66" i="2" s="1"/>
  <c r="AP65" i="2"/>
  <c r="AP66" i="2" s="1"/>
  <c r="AQ111" i="2"/>
  <c r="AQ112" i="2" s="1"/>
  <c r="AN111" i="2"/>
  <c r="AR111" i="2"/>
  <c r="AR112" i="2" s="1"/>
  <c r="AU111" i="2"/>
  <c r="AU112" i="2" s="1"/>
  <c r="AV111" i="2"/>
  <c r="AV112" i="2" s="1"/>
  <c r="AO111" i="2"/>
  <c r="AO112" i="2" s="1"/>
  <c r="AT111" i="2"/>
  <c r="AT112" i="2" s="1"/>
  <c r="AP111" i="2"/>
  <c r="AP112" i="2" s="1"/>
  <c r="AW111" i="2"/>
  <c r="AW112" i="2" s="1"/>
  <c r="AS111" i="2"/>
  <c r="AS112" i="2" s="1"/>
  <c r="AU214" i="2"/>
  <c r="AU213" i="2"/>
  <c r="AW213" i="2"/>
  <c r="AW214" i="2"/>
  <c r="AS171" i="2"/>
  <c r="AW171" i="2"/>
  <c r="AW172" i="2" s="1"/>
  <c r="AC68" i="2"/>
  <c r="AH68" i="2" s="1"/>
  <c r="AC70" i="2"/>
  <c r="AH70" i="2" s="1"/>
  <c r="AO77" i="2"/>
  <c r="AO78" i="2"/>
  <c r="AT198" i="2"/>
  <c r="AT199" i="2"/>
  <c r="AS93" i="2"/>
  <c r="AS92" i="2"/>
  <c r="AS183" i="2"/>
  <c r="AS184" i="2"/>
  <c r="AQ168" i="2"/>
  <c r="AQ169" i="2"/>
  <c r="AR168" i="2"/>
  <c r="AR169" i="2"/>
  <c r="AU169" i="2"/>
  <c r="AU168" i="2"/>
  <c r="H217" i="2"/>
  <c r="AS152" i="2" s="1"/>
  <c r="AO153" i="2"/>
  <c r="AO154" i="2"/>
  <c r="AR156" i="2"/>
  <c r="AU156" i="2"/>
  <c r="AU157" i="2" s="1"/>
  <c r="AV156" i="2"/>
  <c r="AV157" i="2" s="1"/>
  <c r="AQ156" i="2"/>
  <c r="AQ157" i="2" s="1"/>
  <c r="AN156" i="2"/>
  <c r="AP156" i="2"/>
  <c r="AP157" i="2" s="1"/>
  <c r="AW156" i="2"/>
  <c r="AW157" i="2" s="1"/>
  <c r="AS156" i="2"/>
  <c r="AO156" i="2"/>
  <c r="AO157" i="2" s="1"/>
  <c r="AT156" i="2"/>
  <c r="AT157" i="2" s="1"/>
  <c r="AC179" i="2"/>
  <c r="AH179" i="2" s="1"/>
  <c r="J208" i="2" s="1"/>
  <c r="AU16" i="2" s="1"/>
  <c r="AC180" i="2"/>
  <c r="AH180" i="2" s="1"/>
  <c r="J209" i="2" s="1"/>
  <c r="AU31" i="2" s="1"/>
  <c r="AC333" i="2"/>
  <c r="AC126" i="2"/>
  <c r="AH126" i="2" s="1"/>
  <c r="G209" i="2" s="1"/>
  <c r="AR31" i="2" s="1"/>
  <c r="AC125" i="2"/>
  <c r="AH125" i="2" s="1"/>
  <c r="G208" i="2" s="1"/>
  <c r="AR16" i="2" s="1"/>
  <c r="AC107" i="2"/>
  <c r="AH107" i="2" s="1"/>
  <c r="F208" i="2" s="1"/>
  <c r="AQ16" i="2" s="1"/>
  <c r="AC108" i="2"/>
  <c r="AH108" i="2" s="1"/>
  <c r="F209" i="2" s="1"/>
  <c r="AQ31" i="2" s="1"/>
  <c r="AC329" i="2"/>
  <c r="BN139" i="2"/>
  <c r="BN138" i="2"/>
  <c r="AC234" i="2"/>
  <c r="AH234" i="2" s="1"/>
  <c r="M209" i="2" s="1"/>
  <c r="AX31" i="2" s="1"/>
  <c r="AX32" i="2" s="1"/>
  <c r="AC270" i="2"/>
  <c r="AH270" i="2" s="1"/>
  <c r="O209" i="2" s="1"/>
  <c r="AZ31" i="2" s="1"/>
  <c r="AZ32" i="2" s="1"/>
  <c r="AC252" i="2"/>
  <c r="AH252" i="2" s="1"/>
  <c r="N209" i="2" s="1"/>
  <c r="AY31" i="2" s="1"/>
  <c r="AY32" i="2" s="1"/>
  <c r="AC288" i="2"/>
  <c r="AH288" i="2" s="1"/>
  <c r="P209" i="2" s="1"/>
  <c r="BA31" i="2" s="1"/>
  <c r="BA32" i="2" s="1"/>
  <c r="AS210" i="2"/>
  <c r="AS215" i="2" s="1"/>
  <c r="AC287" i="2"/>
  <c r="AH287" i="2" s="1"/>
  <c r="P208" i="2" s="1"/>
  <c r="BA16" i="2" s="1"/>
  <c r="BA17" i="2" s="1"/>
  <c r="AC269" i="2"/>
  <c r="AH269" i="2" s="1"/>
  <c r="O208" i="2" s="1"/>
  <c r="AZ16" i="2" s="1"/>
  <c r="AZ17" i="2" s="1"/>
  <c r="AC251" i="2"/>
  <c r="AH251" i="2" s="1"/>
  <c r="N208" i="2" s="1"/>
  <c r="AY16" i="2" s="1"/>
  <c r="AY17" i="2" s="1"/>
  <c r="AC233" i="2"/>
  <c r="AH233" i="2" s="1"/>
  <c r="M208" i="2" s="1"/>
  <c r="AX16" i="2" s="1"/>
  <c r="AX17" i="2" s="1"/>
  <c r="AS165" i="2"/>
  <c r="AS170" i="2" s="1"/>
  <c r="M210" i="2"/>
  <c r="AX46" i="2" s="1"/>
  <c r="AX47" i="2" s="1"/>
  <c r="O210" i="2"/>
  <c r="AZ46" i="2" s="1"/>
  <c r="AZ47" i="2" s="1"/>
  <c r="N210" i="2"/>
  <c r="AY46" i="2" s="1"/>
  <c r="AY47" i="2" s="1"/>
  <c r="P210" i="2"/>
  <c r="BA46" i="2" s="1"/>
  <c r="BA47" i="2" s="1"/>
  <c r="AC161" i="2"/>
  <c r="AH161" i="2" s="1"/>
  <c r="I208" i="2" s="1"/>
  <c r="AT16" i="2" s="1"/>
  <c r="H218" i="2"/>
  <c r="AS167" i="2" s="1"/>
  <c r="H221" i="2"/>
  <c r="AS212" i="2" s="1"/>
  <c r="AC328" i="2"/>
  <c r="AC144" i="2"/>
  <c r="AH144" i="2" s="1"/>
  <c r="H209" i="2" s="1"/>
  <c r="AS31" i="2" s="1"/>
  <c r="AC143" i="2"/>
  <c r="AH143" i="2" s="1"/>
  <c r="H208" i="2" s="1"/>
  <c r="AS16" i="2" s="1"/>
  <c r="AC162" i="2"/>
  <c r="AH162" i="2" s="1"/>
  <c r="I209" i="2" s="1"/>
  <c r="AT31" i="2" s="1"/>
  <c r="AC197" i="2"/>
  <c r="AH197" i="2" s="1"/>
  <c r="K208" i="2" s="1"/>
  <c r="AV16" i="2" s="1"/>
  <c r="I221" i="2"/>
  <c r="AT212" i="2" s="1"/>
  <c r="AC331" i="2"/>
  <c r="AC198" i="2"/>
  <c r="AH198" i="2" s="1"/>
  <c r="K209" i="2" s="1"/>
  <c r="AV31" i="2" s="1"/>
  <c r="AE337" i="2"/>
  <c r="AE330" i="2"/>
  <c r="AE334" i="2"/>
  <c r="AE339" i="2"/>
  <c r="AE336" i="2"/>
  <c r="AE332" i="2"/>
  <c r="BE261" i="2"/>
  <c r="BE245" i="2"/>
  <c r="K177" i="2"/>
  <c r="AV210" i="2" s="1"/>
  <c r="AV215" i="2" s="1"/>
  <c r="K174" i="2"/>
  <c r="AV165" i="2" s="1"/>
  <c r="AV170" i="2" s="1"/>
  <c r="AN122" i="2"/>
  <c r="AN152" i="2"/>
  <c r="AN137" i="2"/>
  <c r="AN107" i="2"/>
  <c r="D218" i="2"/>
  <c r="AO167" i="2" s="1"/>
  <c r="AN197" i="2"/>
  <c r="AN202" i="2" s="1"/>
  <c r="AN182" i="2"/>
  <c r="AN187" i="2" s="1"/>
  <c r="C218" i="2"/>
  <c r="AN91" i="2"/>
  <c r="AN273" i="2"/>
  <c r="AN257" i="2"/>
  <c r="AN241" i="2"/>
  <c r="C221" i="2"/>
  <c r="D221" i="2"/>
  <c r="AO212" i="2" s="1"/>
  <c r="AN227" i="2"/>
  <c r="AN232" i="2" s="1"/>
  <c r="AC90" i="2"/>
  <c r="AC72" i="2"/>
  <c r="AC54" i="2"/>
  <c r="AC89" i="2"/>
  <c r="AC71" i="2"/>
  <c r="C177" i="2"/>
  <c r="AN210" i="2" s="1"/>
  <c r="AN215" i="2" s="1"/>
  <c r="J174" i="2"/>
  <c r="AU165" i="2" s="1"/>
  <c r="AU170" i="2" s="1"/>
  <c r="D177" i="2"/>
  <c r="AO210" i="2" s="1"/>
  <c r="AO215" i="2" s="1"/>
  <c r="L177" i="2"/>
  <c r="AW210" i="2" s="1"/>
  <c r="AW215" i="2" s="1"/>
  <c r="I177" i="2"/>
  <c r="AT210" i="2" s="1"/>
  <c r="AT215" i="2" s="1"/>
  <c r="D174" i="2"/>
  <c r="AO165" i="2" s="1"/>
  <c r="AO170" i="2" s="1"/>
  <c r="F177" i="2"/>
  <c r="AQ210" i="2" s="1"/>
  <c r="AQ215" i="2" s="1"/>
  <c r="G177" i="2"/>
  <c r="AR210" i="2" s="1"/>
  <c r="AR215" i="2" s="1"/>
  <c r="E174" i="2"/>
  <c r="AP165" i="2" s="1"/>
  <c r="AP170" i="2" s="1"/>
  <c r="E177" i="2"/>
  <c r="AP210" i="2" s="1"/>
  <c r="AP215" i="2" s="1"/>
  <c r="J177" i="2"/>
  <c r="AU210" i="2" s="1"/>
  <c r="AU215" i="2" s="1"/>
  <c r="AS272" i="2"/>
  <c r="AS277" i="2" s="1"/>
  <c r="AS256" i="2"/>
  <c r="AS261" i="2" s="1"/>
  <c r="L174" i="2"/>
  <c r="AW165" i="2" s="1"/>
  <c r="AW170" i="2" s="1"/>
  <c r="C174" i="2"/>
  <c r="AN165" i="2" s="1"/>
  <c r="AN170" i="2" s="1"/>
  <c r="F174" i="2"/>
  <c r="AQ165" i="2" s="1"/>
  <c r="AQ170" i="2" s="1"/>
  <c r="G174" i="2"/>
  <c r="AR165" i="2" s="1"/>
  <c r="AR170" i="2" s="1"/>
  <c r="I174" i="2"/>
  <c r="AT165" i="2" s="1"/>
  <c r="AT170" i="2" s="1"/>
  <c r="BE19" i="2"/>
  <c r="BE49" i="2"/>
  <c r="BE34" i="2"/>
  <c r="AC53" i="2"/>
  <c r="AR157" i="2" l="1"/>
  <c r="AS157" i="2"/>
  <c r="AN127" i="2"/>
  <c r="AN157" i="2"/>
  <c r="AS217" i="2"/>
  <c r="AN96" i="2"/>
  <c r="AO172" i="2"/>
  <c r="AS172" i="2"/>
  <c r="AO217" i="2"/>
  <c r="AT217" i="2"/>
  <c r="AN112" i="2"/>
  <c r="AQ217" i="2"/>
  <c r="AN142" i="2"/>
  <c r="AV171" i="2"/>
  <c r="AV172" i="2" s="1"/>
  <c r="AQ171" i="2"/>
  <c r="AQ172" i="2" s="1"/>
  <c r="AT171" i="2"/>
  <c r="AT172" i="2" s="1"/>
  <c r="AU171" i="2"/>
  <c r="AU172" i="2" s="1"/>
  <c r="AE223" i="2"/>
  <c r="AE205" i="2"/>
  <c r="AE187" i="2"/>
  <c r="AG187" i="2" s="1"/>
  <c r="AE169" i="2"/>
  <c r="AG169" i="2" s="1"/>
  <c r="AE151" i="2"/>
  <c r="AE133" i="2"/>
  <c r="AE115" i="2"/>
  <c r="AG115" i="2" s="1"/>
  <c r="AE97" i="2"/>
  <c r="AG97" i="2" s="1"/>
  <c r="AE79" i="2"/>
  <c r="AE61" i="2"/>
  <c r="AE219" i="2"/>
  <c r="AG219" i="2" s="1"/>
  <c r="AE201" i="2"/>
  <c r="AG201" i="2" s="1"/>
  <c r="AE183" i="2"/>
  <c r="AE165" i="2"/>
  <c r="AG165" i="2" s="1"/>
  <c r="AE147" i="2"/>
  <c r="AG147" i="2" s="1"/>
  <c r="AE129" i="2"/>
  <c r="AG129" i="2" s="1"/>
  <c r="AE111" i="2"/>
  <c r="AG111" i="2" s="1"/>
  <c r="AE93" i="2"/>
  <c r="AG93" i="2" s="1"/>
  <c r="AE75" i="2"/>
  <c r="AG75" i="2" s="1"/>
  <c r="AE57" i="2"/>
  <c r="AE203" i="2"/>
  <c r="AG203" i="2" s="1"/>
  <c r="AE185" i="2"/>
  <c r="AG185" i="2" s="1"/>
  <c r="AE167" i="2"/>
  <c r="AE221" i="2"/>
  <c r="AE113" i="2"/>
  <c r="AG113" i="2" s="1"/>
  <c r="AE95" i="2"/>
  <c r="AG95" i="2" s="1"/>
  <c r="AE77" i="2"/>
  <c r="AG77" i="2" s="1"/>
  <c r="AE149" i="2"/>
  <c r="AG149" i="2" s="1"/>
  <c r="AE131" i="2"/>
  <c r="AE59" i="2"/>
  <c r="AG59" i="2" s="1"/>
  <c r="AE164" i="2"/>
  <c r="AG164" i="2" s="1"/>
  <c r="AE218" i="2"/>
  <c r="AG218" i="2" s="1"/>
  <c r="AE200" i="2"/>
  <c r="AG200" i="2" s="1"/>
  <c r="AE182" i="2"/>
  <c r="AE146" i="2"/>
  <c r="AG146" i="2" s="1"/>
  <c r="AE128" i="2"/>
  <c r="AG128" i="2" s="1"/>
  <c r="AE110" i="2"/>
  <c r="AE92" i="2"/>
  <c r="AE74" i="2"/>
  <c r="AG74" i="2" s="1"/>
  <c r="AE56" i="2"/>
  <c r="AG56" i="2" s="1"/>
  <c r="AE168" i="2"/>
  <c r="AG168" i="2" s="1"/>
  <c r="AE222" i="2"/>
  <c r="AG222" i="2" s="1"/>
  <c r="AE204" i="2"/>
  <c r="AG204" i="2" s="1"/>
  <c r="AE186" i="2"/>
  <c r="AG186" i="2" s="1"/>
  <c r="AE150" i="2"/>
  <c r="AG150" i="2" s="1"/>
  <c r="AE132" i="2"/>
  <c r="AG132" i="2" s="1"/>
  <c r="AE114" i="2"/>
  <c r="AG114" i="2" s="1"/>
  <c r="AE96" i="2"/>
  <c r="AG96" i="2" s="1"/>
  <c r="AE78" i="2"/>
  <c r="AG78" i="2" s="1"/>
  <c r="AE60" i="2"/>
  <c r="AG60" i="2" s="1"/>
  <c r="AC335" i="2"/>
  <c r="AE335" i="2" s="1"/>
  <c r="V335" i="2"/>
  <c r="AG79" i="2"/>
  <c r="AG167" i="2"/>
  <c r="Z327" i="2"/>
  <c r="V327" i="2" s="1"/>
  <c r="AG223" i="2"/>
  <c r="AG205" i="2"/>
  <c r="AG182" i="2"/>
  <c r="AG221" i="2"/>
  <c r="AG183" i="2"/>
  <c r="BF277" i="2"/>
  <c r="AN171" i="2"/>
  <c r="AR171" i="2"/>
  <c r="AR172" i="2" s="1"/>
  <c r="AP171" i="2"/>
  <c r="AP172" i="2" s="1"/>
  <c r="Z326" i="2"/>
  <c r="V326" i="2" s="1"/>
  <c r="AG151" i="2"/>
  <c r="AG57" i="2"/>
  <c r="AG92" i="2"/>
  <c r="AG61" i="2"/>
  <c r="AE333" i="2"/>
  <c r="AA325" i="2"/>
  <c r="AA327" i="2"/>
  <c r="AA326" i="2"/>
  <c r="AA341" i="2"/>
  <c r="AA340" i="2"/>
  <c r="AA342" i="2"/>
  <c r="AV32" i="2"/>
  <c r="AV33" i="2"/>
  <c r="AS32" i="2"/>
  <c r="AS33" i="2"/>
  <c r="AW32" i="2"/>
  <c r="AW33" i="2"/>
  <c r="AQ32" i="2"/>
  <c r="AQ33" i="2"/>
  <c r="AT32" i="2"/>
  <c r="AT33" i="2"/>
  <c r="AR32" i="2"/>
  <c r="AR33" i="2"/>
  <c r="AU32" i="2"/>
  <c r="AU33" i="2"/>
  <c r="Z325" i="2"/>
  <c r="AV17" i="2"/>
  <c r="AV18" i="2"/>
  <c r="AQ17" i="2"/>
  <c r="AQ18" i="2"/>
  <c r="AU18" i="2"/>
  <c r="AU17" i="2"/>
  <c r="AR17" i="2"/>
  <c r="AR18" i="2"/>
  <c r="AW18" i="2"/>
  <c r="AW17" i="2"/>
  <c r="AT17" i="2"/>
  <c r="AT18" i="2"/>
  <c r="AS17" i="2"/>
  <c r="AS18" i="2"/>
  <c r="AG131" i="2"/>
  <c r="AG133" i="2"/>
  <c r="AG110" i="2"/>
  <c r="AN92" i="2"/>
  <c r="BI92" i="2" s="1"/>
  <c r="AN93" i="2"/>
  <c r="BI93" i="2" s="1"/>
  <c r="AN228" i="2"/>
  <c r="BI228" i="2" s="1"/>
  <c r="AN229" i="2"/>
  <c r="BI229" i="2" s="1"/>
  <c r="AN183" i="2"/>
  <c r="BI183" i="2" s="1"/>
  <c r="AN184" i="2"/>
  <c r="BI184" i="2" s="1"/>
  <c r="AN139" i="2"/>
  <c r="BI139" i="2" s="1"/>
  <c r="AN138" i="2"/>
  <c r="BI138" i="2" s="1"/>
  <c r="AO214" i="2"/>
  <c r="AO213" i="2"/>
  <c r="AN198" i="2"/>
  <c r="BI198" i="2" s="1"/>
  <c r="AN199" i="2"/>
  <c r="BI199" i="2" s="1"/>
  <c r="AS47" i="2"/>
  <c r="AS48" i="2"/>
  <c r="AP47" i="2"/>
  <c r="AP48" i="2"/>
  <c r="AU47" i="2"/>
  <c r="AU48" i="2"/>
  <c r="AW47" i="2"/>
  <c r="AW48" i="2"/>
  <c r="AO168" i="2"/>
  <c r="AO169" i="2"/>
  <c r="AN123" i="2"/>
  <c r="BI123" i="2" s="1"/>
  <c r="AN124" i="2"/>
  <c r="BI124" i="2" s="1"/>
  <c r="AT47" i="2"/>
  <c r="AT48" i="2"/>
  <c r="AT214" i="2"/>
  <c r="AT213" i="2"/>
  <c r="AS214" i="2"/>
  <c r="AS213" i="2"/>
  <c r="AR47" i="2"/>
  <c r="AR48" i="2"/>
  <c r="AR153" i="2"/>
  <c r="BM153" i="2" s="1"/>
  <c r="AR154" i="2"/>
  <c r="BM154" i="2" s="1"/>
  <c r="AN109" i="2"/>
  <c r="BI109" i="2" s="1"/>
  <c r="AN108" i="2"/>
  <c r="BI108" i="2" s="1"/>
  <c r="AS168" i="2"/>
  <c r="AS169" i="2"/>
  <c r="BN215" i="2"/>
  <c r="AQ213" i="2"/>
  <c r="AQ214" i="2"/>
  <c r="AV47" i="2"/>
  <c r="AV48" i="2"/>
  <c r="AQ47" i="2"/>
  <c r="AQ48" i="2"/>
  <c r="AS153" i="2"/>
  <c r="BN153" i="2" s="1"/>
  <c r="AS154" i="2"/>
  <c r="BN154" i="2" s="1"/>
  <c r="AN154" i="2"/>
  <c r="BI154" i="2" s="1"/>
  <c r="AN153" i="2"/>
  <c r="BI153" i="2" s="1"/>
  <c r="AV244" i="2"/>
  <c r="AV243" i="2"/>
  <c r="AQ244" i="2"/>
  <c r="AQ243" i="2"/>
  <c r="AR244" i="2"/>
  <c r="AR243" i="2"/>
  <c r="AW243" i="2"/>
  <c r="AW244" i="2"/>
  <c r="AP243" i="2"/>
  <c r="AP244" i="2"/>
  <c r="AU243" i="2"/>
  <c r="AU244" i="2"/>
  <c r="AU276" i="2"/>
  <c r="AU275" i="2"/>
  <c r="AQ275" i="2"/>
  <c r="AQ276" i="2"/>
  <c r="AR275" i="2"/>
  <c r="AR276" i="2"/>
  <c r="AV275" i="2"/>
  <c r="AV276" i="2"/>
  <c r="AP275" i="2"/>
  <c r="AP276" i="2"/>
  <c r="AW275" i="2"/>
  <c r="AW276" i="2"/>
  <c r="AP259" i="2"/>
  <c r="AP260" i="2"/>
  <c r="AU259" i="2"/>
  <c r="AU260" i="2"/>
  <c r="AV259" i="2"/>
  <c r="AV260" i="2"/>
  <c r="AW259" i="2"/>
  <c r="AW260" i="2"/>
  <c r="AQ259" i="2"/>
  <c r="AQ260" i="2"/>
  <c r="AR259" i="2"/>
  <c r="AR260" i="2"/>
  <c r="H225" i="2"/>
  <c r="AS274" i="2" s="1"/>
  <c r="AS275" i="2" s="1"/>
  <c r="H223" i="2"/>
  <c r="AS242" i="2" s="1"/>
  <c r="AS243" i="2" s="1"/>
  <c r="H224" i="2"/>
  <c r="AS258" i="2" s="1"/>
  <c r="AS259" i="2" s="1"/>
  <c r="BN184" i="2"/>
  <c r="BN183" i="2"/>
  <c r="AE329" i="2"/>
  <c r="BD277" i="2"/>
  <c r="BD261" i="2"/>
  <c r="BO92" i="2"/>
  <c r="BO93" i="2"/>
  <c r="BM93" i="2"/>
  <c r="BM92" i="2"/>
  <c r="BK92" i="2"/>
  <c r="BK93" i="2"/>
  <c r="BN93" i="2"/>
  <c r="BN92" i="2"/>
  <c r="BP92" i="2"/>
  <c r="BP93" i="2"/>
  <c r="BL92" i="2"/>
  <c r="BL93" i="2"/>
  <c r="BJ92" i="2"/>
  <c r="BJ93" i="2"/>
  <c r="BQ93" i="2"/>
  <c r="BQ92" i="2"/>
  <c r="BR93" i="2"/>
  <c r="BR92" i="2"/>
  <c r="AS29" i="2"/>
  <c r="AS34" i="2" s="1"/>
  <c r="BD34" i="2"/>
  <c r="BP228" i="2"/>
  <c r="BP229" i="2"/>
  <c r="BJ228" i="2"/>
  <c r="BJ229" i="2"/>
  <c r="BL198" i="2"/>
  <c r="BL199" i="2"/>
  <c r="BK198" i="2"/>
  <c r="BK199" i="2"/>
  <c r="BR198" i="2"/>
  <c r="BR199" i="2"/>
  <c r="BK184" i="2"/>
  <c r="BK183" i="2"/>
  <c r="BP199" i="2"/>
  <c r="BP198" i="2"/>
  <c r="BM62" i="2"/>
  <c r="BM63" i="2"/>
  <c r="BK78" i="2"/>
  <c r="BK77" i="2"/>
  <c r="BO78" i="2"/>
  <c r="BO77" i="2"/>
  <c r="BR62" i="2"/>
  <c r="BR63" i="2"/>
  <c r="BP63" i="2"/>
  <c r="BP62" i="2"/>
  <c r="BL123" i="2"/>
  <c r="BL124" i="2"/>
  <c r="BK154" i="2"/>
  <c r="BK153" i="2"/>
  <c r="BM108" i="2"/>
  <c r="BM109" i="2"/>
  <c r="BR124" i="2"/>
  <c r="BR123" i="2"/>
  <c r="BQ153" i="2"/>
  <c r="BQ154" i="2"/>
  <c r="BR228" i="2"/>
  <c r="BR229" i="2"/>
  <c r="BK229" i="2"/>
  <c r="BK228" i="2"/>
  <c r="BQ228" i="2"/>
  <c r="BQ229" i="2"/>
  <c r="BQ184" i="2"/>
  <c r="BQ183" i="2"/>
  <c r="BJ183" i="2"/>
  <c r="BJ184" i="2"/>
  <c r="BQ198" i="2"/>
  <c r="BQ199" i="2"/>
  <c r="BM183" i="2"/>
  <c r="BM184" i="2"/>
  <c r="BO63" i="2"/>
  <c r="BO62" i="2"/>
  <c r="BQ77" i="2"/>
  <c r="BQ78" i="2"/>
  <c r="BM77" i="2"/>
  <c r="BM78" i="2"/>
  <c r="BL77" i="2"/>
  <c r="BL78" i="2"/>
  <c r="BK63" i="2"/>
  <c r="BK62" i="2"/>
  <c r="BJ139" i="2"/>
  <c r="BJ138" i="2"/>
  <c r="BJ108" i="2"/>
  <c r="BJ109" i="2"/>
  <c r="BP153" i="2"/>
  <c r="BP154" i="2"/>
  <c r="BL108" i="2"/>
  <c r="BL109" i="2"/>
  <c r="BR109" i="2"/>
  <c r="BR108" i="2"/>
  <c r="BP138" i="2"/>
  <c r="BP139" i="2"/>
  <c r="BJ123" i="2"/>
  <c r="BJ124" i="2"/>
  <c r="BQ138" i="2"/>
  <c r="BQ139" i="2"/>
  <c r="BL138" i="2"/>
  <c r="BL139" i="2"/>
  <c r="BO139" i="2"/>
  <c r="BO138" i="2"/>
  <c r="BN123" i="2"/>
  <c r="BN124" i="2"/>
  <c r="AS44" i="2"/>
  <c r="AS49" i="2" s="1"/>
  <c r="BD49" i="2"/>
  <c r="BO229" i="2"/>
  <c r="BO228" i="2"/>
  <c r="BM198" i="2"/>
  <c r="BM199" i="2"/>
  <c r="BR183" i="2"/>
  <c r="BR184" i="2"/>
  <c r="BP183" i="2"/>
  <c r="BP184" i="2"/>
  <c r="BI62" i="2"/>
  <c r="BI63" i="2"/>
  <c r="BQ62" i="2"/>
  <c r="BQ63" i="2"/>
  <c r="BN78" i="2"/>
  <c r="BN77" i="2"/>
  <c r="BI77" i="2"/>
  <c r="BI78" i="2"/>
  <c r="BJ62" i="2"/>
  <c r="BJ63" i="2"/>
  <c r="BR77" i="2"/>
  <c r="BR78" i="2"/>
  <c r="BN62" i="2"/>
  <c r="BN63" i="2"/>
  <c r="BO123" i="2"/>
  <c r="BO124" i="2"/>
  <c r="BQ108" i="2"/>
  <c r="BQ109" i="2"/>
  <c r="BO108" i="2"/>
  <c r="BO109" i="2"/>
  <c r="BR139" i="2"/>
  <c r="BR138" i="2"/>
  <c r="BN108" i="2"/>
  <c r="BN109" i="2"/>
  <c r="AS14" i="2"/>
  <c r="AS19" i="2" s="1"/>
  <c r="BD19" i="2"/>
  <c r="BN228" i="2"/>
  <c r="BN229" i="2"/>
  <c r="BM229" i="2"/>
  <c r="BM228" i="2"/>
  <c r="BL229" i="2"/>
  <c r="BL228" i="2"/>
  <c r="BJ198" i="2"/>
  <c r="BJ199" i="2"/>
  <c r="BO184" i="2"/>
  <c r="BO183" i="2"/>
  <c r="BL183" i="2"/>
  <c r="BL184" i="2"/>
  <c r="BO199" i="2"/>
  <c r="BO198" i="2"/>
  <c r="BL63" i="2"/>
  <c r="BL62" i="2"/>
  <c r="BP77" i="2"/>
  <c r="BP78" i="2"/>
  <c r="BJ77" i="2"/>
  <c r="BJ78" i="2"/>
  <c r="BL153" i="2"/>
  <c r="BL154" i="2"/>
  <c r="BP123" i="2"/>
  <c r="BP124" i="2"/>
  <c r="BK139" i="2"/>
  <c r="BK138" i="2"/>
  <c r="BR154" i="2"/>
  <c r="BR153" i="2"/>
  <c r="BO154" i="2"/>
  <c r="BO153" i="2"/>
  <c r="BJ154" i="2"/>
  <c r="BJ153" i="2"/>
  <c r="BM138" i="2"/>
  <c r="BM139" i="2"/>
  <c r="BQ123" i="2"/>
  <c r="BQ124" i="2"/>
  <c r="BM123" i="2"/>
  <c r="BM124" i="2"/>
  <c r="BK123" i="2"/>
  <c r="BK124" i="2"/>
  <c r="BK108" i="2"/>
  <c r="BK109" i="2"/>
  <c r="BP108" i="2"/>
  <c r="BP109" i="2"/>
  <c r="BN198" i="2"/>
  <c r="BN199" i="2"/>
  <c r="AE331" i="2"/>
  <c r="G181" i="2"/>
  <c r="AR272" i="2" s="1"/>
  <c r="AR277" i="2" s="1"/>
  <c r="AE328" i="2"/>
  <c r="AC327" i="2"/>
  <c r="I181" i="2"/>
  <c r="AT272" i="2" s="1"/>
  <c r="AT277" i="2" s="1"/>
  <c r="I225" i="2"/>
  <c r="AT274" i="2" s="1"/>
  <c r="I224" i="2"/>
  <c r="AT258" i="2" s="1"/>
  <c r="I223" i="2"/>
  <c r="AT242" i="2" s="1"/>
  <c r="AC338" i="2"/>
  <c r="D181" i="2"/>
  <c r="AO272" i="2" s="1"/>
  <c r="AO277" i="2" s="1"/>
  <c r="AS240" i="2"/>
  <c r="AS245" i="2" s="1"/>
  <c r="AH90" i="2"/>
  <c r="E209" i="2" s="1"/>
  <c r="AP31" i="2" s="1"/>
  <c r="AH54" i="2"/>
  <c r="C209" i="2" s="1"/>
  <c r="AN31" i="2" s="1"/>
  <c r="C210" i="2"/>
  <c r="AN46" i="2" s="1"/>
  <c r="D210" i="2"/>
  <c r="AO46" i="2" s="1"/>
  <c r="AH72" i="2"/>
  <c r="D209" i="2" s="1"/>
  <c r="AO31" i="2" s="1"/>
  <c r="AH89" i="2"/>
  <c r="E208" i="2" s="1"/>
  <c r="AP16" i="2" s="1"/>
  <c r="AH71" i="2"/>
  <c r="D208" i="2" s="1"/>
  <c r="AO16" i="2" s="1"/>
  <c r="AN167" i="2"/>
  <c r="AC342" i="2"/>
  <c r="C224" i="2"/>
  <c r="D224" i="2"/>
  <c r="AO258" i="2" s="1"/>
  <c r="D225" i="2"/>
  <c r="AO274" i="2" s="1"/>
  <c r="C225" i="2"/>
  <c r="AN212" i="2"/>
  <c r="AN217" i="2" s="1"/>
  <c r="AH53" i="2"/>
  <c r="C208" i="2" s="1"/>
  <c r="AN16" i="2" s="1"/>
  <c r="F181" i="2"/>
  <c r="AQ272" i="2" s="1"/>
  <c r="AQ277" i="2" s="1"/>
  <c r="L181" i="2"/>
  <c r="AW272" i="2" s="1"/>
  <c r="AW277" i="2" s="1"/>
  <c r="J181" i="2"/>
  <c r="AU272" i="2" s="1"/>
  <c r="AU277" i="2" s="1"/>
  <c r="E181" i="2"/>
  <c r="AP272" i="2" s="1"/>
  <c r="AP277" i="2" s="1"/>
  <c r="C181" i="2"/>
  <c r="AN272" i="2" s="1"/>
  <c r="AN277" i="2" s="1"/>
  <c r="K181" i="2"/>
  <c r="AV272" i="2" s="1"/>
  <c r="AV277" i="2" s="1"/>
  <c r="K180" i="2"/>
  <c r="AV256" i="2" s="1"/>
  <c r="AV261" i="2" s="1"/>
  <c r="G180" i="2"/>
  <c r="AR256" i="2" s="1"/>
  <c r="AR261" i="2" s="1"/>
  <c r="C180" i="2"/>
  <c r="AN256" i="2" s="1"/>
  <c r="AN261" i="2" s="1"/>
  <c r="J180" i="2"/>
  <c r="AU256" i="2" s="1"/>
  <c r="AU261" i="2" s="1"/>
  <c r="F180" i="2"/>
  <c r="AQ256" i="2" s="1"/>
  <c r="AQ261" i="2" s="1"/>
  <c r="I180" i="2"/>
  <c r="AT256" i="2" s="1"/>
  <c r="AT261" i="2" s="1"/>
  <c r="L180" i="2"/>
  <c r="AW256" i="2" s="1"/>
  <c r="AW261" i="2" s="1"/>
  <c r="D180" i="2"/>
  <c r="AO256" i="2" s="1"/>
  <c r="AO261" i="2" s="1"/>
  <c r="E180" i="2"/>
  <c r="AP256" i="2" s="1"/>
  <c r="AP261" i="2" s="1"/>
  <c r="J166" i="2"/>
  <c r="AU44" i="2" s="1"/>
  <c r="AU49" i="2" s="1"/>
  <c r="K165" i="2"/>
  <c r="AV29" i="2" s="1"/>
  <c r="AV34" i="2" s="1"/>
  <c r="K164" i="2"/>
  <c r="AV14" i="2" s="1"/>
  <c r="AV19" i="2" s="1"/>
  <c r="L166" i="2"/>
  <c r="AW44" i="2" s="1"/>
  <c r="AW49" i="2" s="1"/>
  <c r="K166" i="2"/>
  <c r="AV44" i="2" s="1"/>
  <c r="AV49" i="2" s="1"/>
  <c r="L165" i="2"/>
  <c r="AW29" i="2" s="1"/>
  <c r="AW34" i="2" s="1"/>
  <c r="J165" i="2"/>
  <c r="AU29" i="2" s="1"/>
  <c r="AU34" i="2" s="1"/>
  <c r="L164" i="2"/>
  <c r="AW14" i="2" s="1"/>
  <c r="AW19" i="2" s="1"/>
  <c r="J164" i="2"/>
  <c r="AU14" i="2" s="1"/>
  <c r="AU19" i="2" s="1"/>
  <c r="D166" i="2"/>
  <c r="AO44" i="2" s="1"/>
  <c r="AO49" i="2" s="1"/>
  <c r="I165" i="2"/>
  <c r="AT29" i="2" s="1"/>
  <c r="AT34" i="2" s="1"/>
  <c r="E164" i="2"/>
  <c r="AP14" i="2" s="1"/>
  <c r="AP19" i="2" s="1"/>
  <c r="C164" i="2"/>
  <c r="AN14" i="2" s="1"/>
  <c r="AN19" i="2" s="1"/>
  <c r="D164" i="2"/>
  <c r="AO14" i="2" s="1"/>
  <c r="AO19" i="2" s="1"/>
  <c r="I164" i="2"/>
  <c r="AT14" i="2" s="1"/>
  <c r="AT19" i="2" s="1"/>
  <c r="G164" i="2"/>
  <c r="AR14" i="2" s="1"/>
  <c r="AR19" i="2" s="1"/>
  <c r="F164" i="2"/>
  <c r="AQ14" i="2" s="1"/>
  <c r="AQ19" i="2" s="1"/>
  <c r="C166" i="2"/>
  <c r="AN44" i="2" s="1"/>
  <c r="AN49" i="2" s="1"/>
  <c r="E166" i="2"/>
  <c r="AP44" i="2" s="1"/>
  <c r="AP49" i="2" s="1"/>
  <c r="F166" i="2"/>
  <c r="AQ44" i="2" s="1"/>
  <c r="AQ49" i="2" s="1"/>
  <c r="G166" i="2"/>
  <c r="AR44" i="2" s="1"/>
  <c r="AR49" i="2" s="1"/>
  <c r="I166" i="2"/>
  <c r="AT44" i="2" s="1"/>
  <c r="AT49" i="2" s="1"/>
  <c r="C165" i="2"/>
  <c r="AN29" i="2" s="1"/>
  <c r="AN34" i="2" s="1"/>
  <c r="F165" i="2"/>
  <c r="AQ29" i="2" s="1"/>
  <c r="AQ34" i="2" s="1"/>
  <c r="E165" i="2"/>
  <c r="AP29" i="2" s="1"/>
  <c r="AP34" i="2" s="1"/>
  <c r="D165" i="2"/>
  <c r="AO29" i="2" s="1"/>
  <c r="AO34" i="2" s="1"/>
  <c r="G165" i="2"/>
  <c r="AR29" i="2" s="1"/>
  <c r="AR34" i="2" s="1"/>
  <c r="AN172" i="2" l="1"/>
  <c r="AE228" i="2"/>
  <c r="AE210" i="2"/>
  <c r="AE192" i="2"/>
  <c r="AG192" i="2" s="1"/>
  <c r="AE174" i="2"/>
  <c r="AG174" i="2" s="1"/>
  <c r="AE138" i="2"/>
  <c r="AE120" i="2"/>
  <c r="AE102" i="2"/>
  <c r="AG102" i="2" s="1"/>
  <c r="AE156" i="2"/>
  <c r="AG156" i="2" s="1"/>
  <c r="AE84" i="2"/>
  <c r="AE66" i="2"/>
  <c r="AE232" i="2"/>
  <c r="AG232" i="2" s="1"/>
  <c r="AE214" i="2"/>
  <c r="AG214" i="2" s="1"/>
  <c r="AE196" i="2"/>
  <c r="AG196" i="2" s="1"/>
  <c r="AE178" i="2"/>
  <c r="AG178" i="2" s="1"/>
  <c r="AE142" i="2"/>
  <c r="AG142" i="2" s="1"/>
  <c r="AE124" i="2"/>
  <c r="AG124" i="2" s="1"/>
  <c r="AE106" i="2"/>
  <c r="AE88" i="2"/>
  <c r="AG88" i="2" s="1"/>
  <c r="AE70" i="2"/>
  <c r="BI170" i="2"/>
  <c r="AE181" i="2"/>
  <c r="AE163" i="2"/>
  <c r="AE217" i="2"/>
  <c r="AG217" i="2" s="1"/>
  <c r="AE199" i="2"/>
  <c r="AG199" i="2" s="1"/>
  <c r="AE91" i="2"/>
  <c r="AE145" i="2"/>
  <c r="AG145" i="2" s="1"/>
  <c r="AE127" i="2"/>
  <c r="AG127" i="2" s="1"/>
  <c r="AE109" i="2"/>
  <c r="AG109" i="2" s="1"/>
  <c r="AE73" i="2"/>
  <c r="AE55" i="2"/>
  <c r="AG55" i="2" s="1"/>
  <c r="AE207" i="2"/>
  <c r="AG207" i="2" s="1"/>
  <c r="AE189" i="2"/>
  <c r="AG189" i="2" s="1"/>
  <c r="AE171" i="2"/>
  <c r="AG171" i="2" s="1"/>
  <c r="AE225" i="2"/>
  <c r="AG225" i="2" s="1"/>
  <c r="AE117" i="2"/>
  <c r="AG117" i="2" s="1"/>
  <c r="AE99" i="2"/>
  <c r="AG99" i="2" s="1"/>
  <c r="AE81" i="2"/>
  <c r="AG81" i="2" s="1"/>
  <c r="AE153" i="2"/>
  <c r="AG153" i="2" s="1"/>
  <c r="AE135" i="2"/>
  <c r="AG135" i="2" s="1"/>
  <c r="AE63" i="2"/>
  <c r="AG63" i="2" s="1"/>
  <c r="AC325" i="2"/>
  <c r="V325" i="2"/>
  <c r="AG70" i="2"/>
  <c r="AG73" i="2"/>
  <c r="AG106" i="2"/>
  <c r="AG228" i="2"/>
  <c r="AG138" i="2"/>
  <c r="AG120" i="2"/>
  <c r="AG66" i="2"/>
  <c r="AG181" i="2"/>
  <c r="AG91" i="2"/>
  <c r="AN35" i="2"/>
  <c r="AN36" i="2" s="1"/>
  <c r="AS35" i="2"/>
  <c r="AS36" i="2" s="1"/>
  <c r="AW35" i="2"/>
  <c r="AW36" i="2" s="1"/>
  <c r="AR35" i="2"/>
  <c r="AR36" i="2" s="1"/>
  <c r="AV35" i="2"/>
  <c r="AV36" i="2" s="1"/>
  <c r="AT35" i="2"/>
  <c r="AT36" i="2" s="1"/>
  <c r="AU35" i="2"/>
  <c r="AU36" i="2" s="1"/>
  <c r="AP35" i="2"/>
  <c r="AP36" i="2" s="1"/>
  <c r="AQ35" i="2"/>
  <c r="AQ36" i="2" s="1"/>
  <c r="AO35" i="2"/>
  <c r="AO36" i="2" s="1"/>
  <c r="AN32" i="2"/>
  <c r="AN33" i="2"/>
  <c r="AO32" i="2"/>
  <c r="AO33" i="2"/>
  <c r="AP32" i="2"/>
  <c r="AP33" i="2"/>
  <c r="AP17" i="2"/>
  <c r="AP18" i="2"/>
  <c r="AS20" i="2"/>
  <c r="AS21" i="2" s="1"/>
  <c r="AO20" i="2"/>
  <c r="AO21" i="2" s="1"/>
  <c r="AU20" i="2"/>
  <c r="AU21" i="2" s="1"/>
  <c r="AW20" i="2"/>
  <c r="AW21" i="2" s="1"/>
  <c r="AQ20" i="2"/>
  <c r="AQ21" i="2" s="1"/>
  <c r="AV20" i="2"/>
  <c r="AV21" i="2" s="1"/>
  <c r="AN20" i="2"/>
  <c r="AN21" i="2" s="1"/>
  <c r="AR20" i="2"/>
  <c r="AR21" i="2" s="1"/>
  <c r="AT20" i="2"/>
  <c r="AT21" i="2" s="1"/>
  <c r="AP20" i="2"/>
  <c r="AP21" i="2" s="1"/>
  <c r="AO18" i="2"/>
  <c r="AO17" i="2"/>
  <c r="AN17" i="2"/>
  <c r="AG210" i="2"/>
  <c r="AG163" i="2"/>
  <c r="AG84" i="2"/>
  <c r="AN168" i="2"/>
  <c r="BI168" i="2" s="1"/>
  <c r="AN169" i="2"/>
  <c r="BI169" i="2" s="1"/>
  <c r="AO47" i="2"/>
  <c r="AO48" i="2"/>
  <c r="AN214" i="2"/>
  <c r="BI214" i="2" s="1"/>
  <c r="AN213" i="2"/>
  <c r="BI213" i="2" s="1"/>
  <c r="AN48" i="2"/>
  <c r="AN47" i="2"/>
  <c r="AU50" i="2"/>
  <c r="AU51" i="2" s="1"/>
  <c r="AV50" i="2"/>
  <c r="AV51" i="2" s="1"/>
  <c r="AQ50" i="2"/>
  <c r="AQ51" i="2" s="1"/>
  <c r="AN50" i="2"/>
  <c r="AN51" i="2" s="1"/>
  <c r="AR50" i="2"/>
  <c r="AR51" i="2" s="1"/>
  <c r="AP50" i="2"/>
  <c r="AP51" i="2" s="1"/>
  <c r="AW50" i="2"/>
  <c r="AW51" i="2" s="1"/>
  <c r="AS50" i="2"/>
  <c r="AS51" i="2" s="1"/>
  <c r="AO50" i="2"/>
  <c r="AO51" i="2" s="1"/>
  <c r="AT50" i="2"/>
  <c r="AT51" i="2" s="1"/>
  <c r="BI215" i="2"/>
  <c r="AT243" i="2"/>
  <c r="AT244" i="2"/>
  <c r="AW278" i="2"/>
  <c r="AW279" i="2" s="1"/>
  <c r="AV278" i="2"/>
  <c r="AV279" i="2" s="1"/>
  <c r="AN278" i="2"/>
  <c r="AO278" i="2"/>
  <c r="AO279" i="2" s="1"/>
  <c r="AU278" i="2"/>
  <c r="AU279" i="2" s="1"/>
  <c r="AQ278" i="2"/>
  <c r="AQ279" i="2" s="1"/>
  <c r="AT278" i="2"/>
  <c r="AT279" i="2" s="1"/>
  <c r="AP278" i="2"/>
  <c r="AP279" i="2" s="1"/>
  <c r="AR278" i="2"/>
  <c r="AR279" i="2" s="1"/>
  <c r="AO276" i="2"/>
  <c r="AO275" i="2"/>
  <c r="AT275" i="2"/>
  <c r="AT276" i="2"/>
  <c r="AO259" i="2"/>
  <c r="AO260" i="2"/>
  <c r="AT259" i="2"/>
  <c r="AT260" i="2"/>
  <c r="AR262" i="2"/>
  <c r="AR263" i="2" s="1"/>
  <c r="AN262" i="2"/>
  <c r="AO262" i="2"/>
  <c r="AO263" i="2" s="1"/>
  <c r="AW262" i="2"/>
  <c r="AW263" i="2" s="1"/>
  <c r="AV262" i="2"/>
  <c r="AV263" i="2" s="1"/>
  <c r="AP262" i="2"/>
  <c r="AP263" i="2" s="1"/>
  <c r="AU262" i="2"/>
  <c r="AU263" i="2" s="1"/>
  <c r="AQ262" i="2"/>
  <c r="AQ263" i="2" s="1"/>
  <c r="AT262" i="2"/>
  <c r="AT263" i="2" s="1"/>
  <c r="F179" i="2"/>
  <c r="AQ240" i="2" s="1"/>
  <c r="AQ245" i="2" s="1"/>
  <c r="BD245" i="2"/>
  <c r="BM215" i="2"/>
  <c r="BO94" i="2"/>
  <c r="BR94" i="2"/>
  <c r="BM94" i="2"/>
  <c r="BP94" i="2"/>
  <c r="BI94" i="2"/>
  <c r="BQ94" i="2"/>
  <c r="BJ94" i="2"/>
  <c r="BK94" i="2"/>
  <c r="BL94" i="2"/>
  <c r="BN94" i="2"/>
  <c r="BO170" i="2"/>
  <c r="BK170" i="2"/>
  <c r="BP170" i="2"/>
  <c r="BJ215" i="2"/>
  <c r="BJ170" i="2"/>
  <c r="BR215" i="2"/>
  <c r="BL170" i="2"/>
  <c r="BN170" i="2"/>
  <c r="BK215" i="2"/>
  <c r="BL215" i="2"/>
  <c r="BL214" i="2"/>
  <c r="BL213" i="2"/>
  <c r="BR169" i="2"/>
  <c r="BR168" i="2"/>
  <c r="BQ169" i="2"/>
  <c r="BQ168" i="2"/>
  <c r="BU8" i="2"/>
  <c r="BQ215" i="2"/>
  <c r="BO215" i="2"/>
  <c r="BM170" i="2"/>
  <c r="BP214" i="2"/>
  <c r="BP213" i="2"/>
  <c r="BL32" i="2"/>
  <c r="BL33" i="2"/>
  <c r="BN169" i="2"/>
  <c r="BN168" i="2"/>
  <c r="BR18" i="2"/>
  <c r="BR17" i="2"/>
  <c r="BM32" i="2"/>
  <c r="BM33" i="2"/>
  <c r="BN213" i="2"/>
  <c r="BN214" i="2"/>
  <c r="BO214" i="2"/>
  <c r="BO213" i="2"/>
  <c r="BP169" i="2"/>
  <c r="BP168" i="2"/>
  <c r="BP215" i="2"/>
  <c r="BI230" i="2"/>
  <c r="BJ140" i="2"/>
  <c r="BL230" i="2"/>
  <c r="BJ155" i="2"/>
  <c r="BJ185" i="2"/>
  <c r="BI155" i="2"/>
  <c r="BO230" i="2"/>
  <c r="BQ185" i="2"/>
  <c r="BN110" i="2"/>
  <c r="BO64" i="2"/>
  <c r="BK200" i="2"/>
  <c r="BR125" i="2"/>
  <c r="BM64" i="2"/>
  <c r="BI200" i="2"/>
  <c r="BJ125" i="2"/>
  <c r="BP155" i="2"/>
  <c r="BK185" i="2"/>
  <c r="BK140" i="2"/>
  <c r="BM79" i="2"/>
  <c r="BM110" i="2"/>
  <c r="BL140" i="2"/>
  <c r="BO79" i="2"/>
  <c r="BK110" i="2"/>
  <c r="BN155" i="2"/>
  <c r="BL64" i="2"/>
  <c r="BL200" i="2"/>
  <c r="BL125" i="2"/>
  <c r="BJ64" i="2"/>
  <c r="BJ200" i="2"/>
  <c r="BK125" i="2"/>
  <c r="BO155" i="2"/>
  <c r="BO185" i="2"/>
  <c r="BR140" i="2"/>
  <c r="BI79" i="2"/>
  <c r="BL110" i="2"/>
  <c r="BN200" i="2"/>
  <c r="BP200" i="2"/>
  <c r="BQ125" i="2"/>
  <c r="BM185" i="2"/>
  <c r="BP140" i="2"/>
  <c r="BJ79" i="2"/>
  <c r="BJ110" i="2"/>
  <c r="BO110" i="2"/>
  <c r="BN79" i="2"/>
  <c r="BP64" i="2"/>
  <c r="BK230" i="2"/>
  <c r="BI185" i="2"/>
  <c r="BQ140" i="2"/>
  <c r="BP110" i="2"/>
  <c r="BI140" i="2"/>
  <c r="BQ155" i="2"/>
  <c r="BP79" i="2"/>
  <c r="BP230" i="2"/>
  <c r="BQ230" i="2"/>
  <c r="BR155" i="2"/>
  <c r="BR64" i="2"/>
  <c r="BR200" i="2"/>
  <c r="BM230" i="2"/>
  <c r="BI125" i="2"/>
  <c r="BL155" i="2"/>
  <c r="BK79" i="2"/>
  <c r="BQ200" i="2"/>
  <c r="BO200" i="2"/>
  <c r="BP125" i="2"/>
  <c r="BR185" i="2"/>
  <c r="BQ79" i="2"/>
  <c r="BR79" i="2"/>
  <c r="BQ110" i="2"/>
  <c r="BN140" i="2"/>
  <c r="BQ64" i="2"/>
  <c r="BR230" i="2"/>
  <c r="BO125" i="2"/>
  <c r="BI64" i="2"/>
  <c r="BM200" i="2"/>
  <c r="BJ230" i="2"/>
  <c r="BM125" i="2"/>
  <c r="BM155" i="2"/>
  <c r="BL185" i="2"/>
  <c r="BM140" i="2"/>
  <c r="BR110" i="2"/>
  <c r="BN230" i="2"/>
  <c r="BN185" i="2"/>
  <c r="BK64" i="2"/>
  <c r="BK155" i="2"/>
  <c r="BP185" i="2"/>
  <c r="BO140" i="2"/>
  <c r="BL79" i="2"/>
  <c r="BI110" i="2"/>
  <c r="BN64" i="2"/>
  <c r="BN125" i="2"/>
  <c r="BR170" i="2"/>
  <c r="BQ214" i="2"/>
  <c r="BQ213" i="2"/>
  <c r="BJ213" i="2"/>
  <c r="BJ214" i="2"/>
  <c r="BJ169" i="2"/>
  <c r="BJ168" i="2"/>
  <c r="BO18" i="2"/>
  <c r="BO17" i="2"/>
  <c r="BM214" i="2"/>
  <c r="BM213" i="2"/>
  <c r="BK214" i="2"/>
  <c r="BK213" i="2"/>
  <c r="BR213" i="2"/>
  <c r="BR214" i="2"/>
  <c r="BK169" i="2"/>
  <c r="BK168" i="2"/>
  <c r="BO169" i="2"/>
  <c r="BO168" i="2"/>
  <c r="BM169" i="2"/>
  <c r="BM168" i="2"/>
  <c r="BL168" i="2"/>
  <c r="BL169" i="2"/>
  <c r="BQ170" i="2"/>
  <c r="AG269" i="2"/>
  <c r="AG251" i="2"/>
  <c r="AG233" i="2"/>
  <c r="AG287" i="2"/>
  <c r="L179" i="2"/>
  <c r="AW240" i="2" s="1"/>
  <c r="AW245" i="2" s="1"/>
  <c r="I179" i="2"/>
  <c r="AT240" i="2" s="1"/>
  <c r="AT245" i="2" s="1"/>
  <c r="E179" i="2"/>
  <c r="AP240" i="2" s="1"/>
  <c r="AP245" i="2" s="1"/>
  <c r="AC341" i="2"/>
  <c r="AC326" i="2"/>
  <c r="AC340" i="2"/>
  <c r="AE325" i="2"/>
  <c r="AE327" i="2"/>
  <c r="AE338" i="2"/>
  <c r="C223" i="2"/>
  <c r="J179" i="2"/>
  <c r="AU240" i="2" s="1"/>
  <c r="AU245" i="2" s="1"/>
  <c r="K179" i="2"/>
  <c r="AV240" i="2" s="1"/>
  <c r="AV245" i="2" s="1"/>
  <c r="D179" i="2"/>
  <c r="AO240" i="2" s="1"/>
  <c r="AO245" i="2" s="1"/>
  <c r="C179" i="2"/>
  <c r="AN240" i="2" s="1"/>
  <c r="AN245" i="2" s="1"/>
  <c r="G179" i="2"/>
  <c r="AR240" i="2" s="1"/>
  <c r="AR245" i="2" s="1"/>
  <c r="D223" i="2"/>
  <c r="AO242" i="2" s="1"/>
  <c r="AN258" i="2"/>
  <c r="AN274" i="2"/>
  <c r="AE342" i="2"/>
  <c r="BU6" i="2"/>
  <c r="BU7" i="2"/>
  <c r="AN263" i="2" l="1"/>
  <c r="AN279" i="2"/>
  <c r="AE177" i="2"/>
  <c r="AE231" i="2"/>
  <c r="AE213" i="2"/>
  <c r="AG213" i="2" s="1"/>
  <c r="AE195" i="2"/>
  <c r="AG195" i="2" s="1"/>
  <c r="AE141" i="2"/>
  <c r="AG141" i="2" s="1"/>
  <c r="AE123" i="2"/>
  <c r="AE105" i="2"/>
  <c r="AG105" i="2" s="1"/>
  <c r="AE87" i="2"/>
  <c r="AG87" i="2" s="1"/>
  <c r="AE69" i="2"/>
  <c r="AG69" i="2" s="1"/>
  <c r="BM34" i="2"/>
  <c r="AE194" i="2"/>
  <c r="AG194" i="2" s="1"/>
  <c r="AE176" i="2"/>
  <c r="AG176" i="2" s="1"/>
  <c r="AE230" i="2"/>
  <c r="AE212" i="2"/>
  <c r="AG212" i="2" s="1"/>
  <c r="AE104" i="2"/>
  <c r="AG104" i="2" s="1"/>
  <c r="AE86" i="2"/>
  <c r="AG86" i="2" s="1"/>
  <c r="AE140" i="2"/>
  <c r="AE122" i="2"/>
  <c r="AG122" i="2" s="1"/>
  <c r="AE68" i="2"/>
  <c r="AG68" i="2" s="1"/>
  <c r="BL34" i="2"/>
  <c r="AE198" i="2"/>
  <c r="AG198" i="2" s="1"/>
  <c r="AE180" i="2"/>
  <c r="AG180" i="2" s="1"/>
  <c r="AE162" i="2"/>
  <c r="AG162" i="2" s="1"/>
  <c r="AE216" i="2"/>
  <c r="AE108" i="2"/>
  <c r="AG108" i="2" s="1"/>
  <c r="AE90" i="2"/>
  <c r="AG90" i="2" s="1"/>
  <c r="AE144" i="2"/>
  <c r="AE126" i="2"/>
  <c r="AE72" i="2"/>
  <c r="AG72" i="2" s="1"/>
  <c r="AE54" i="2"/>
  <c r="AG54" i="2" s="1"/>
  <c r="BI261" i="2"/>
  <c r="BI277" i="2"/>
  <c r="AE215" i="2"/>
  <c r="AG215" i="2" s="1"/>
  <c r="AE197" i="2"/>
  <c r="AG197" i="2" s="1"/>
  <c r="AE179" i="2"/>
  <c r="AG179" i="2" s="1"/>
  <c r="AE161" i="2"/>
  <c r="AG161" i="2" s="1"/>
  <c r="AE143" i="2"/>
  <c r="AG143" i="2" s="1"/>
  <c r="AE125" i="2"/>
  <c r="AG125" i="2" s="1"/>
  <c r="AE107" i="2"/>
  <c r="AG107" i="2" s="1"/>
  <c r="AE89" i="2"/>
  <c r="AG89" i="2" s="1"/>
  <c r="AE53" i="2"/>
  <c r="AG53" i="2" s="1"/>
  <c r="AE71" i="2"/>
  <c r="AG71" i="2" s="1"/>
  <c r="AG216" i="2"/>
  <c r="AG230" i="2"/>
  <c r="AG140" i="2"/>
  <c r="AG231" i="2"/>
  <c r="AG177" i="2"/>
  <c r="AG123" i="2"/>
  <c r="AO243" i="2"/>
  <c r="AO244" i="2"/>
  <c r="AP246" i="2"/>
  <c r="AP247" i="2" s="1"/>
  <c r="AT246" i="2"/>
  <c r="AT247" i="2" s="1"/>
  <c r="AN246" i="2"/>
  <c r="AW246" i="2"/>
  <c r="AW247" i="2" s="1"/>
  <c r="AQ246" i="2"/>
  <c r="AQ247" i="2" s="1"/>
  <c r="AO246" i="2"/>
  <c r="AO247" i="2" s="1"/>
  <c r="AR246" i="2"/>
  <c r="AR247" i="2" s="1"/>
  <c r="AV246" i="2"/>
  <c r="AV247" i="2" s="1"/>
  <c r="AU246" i="2"/>
  <c r="AU247" i="2" s="1"/>
  <c r="AN276" i="2"/>
  <c r="BI276" i="2" s="1"/>
  <c r="AN275" i="2"/>
  <c r="BI275" i="2" s="1"/>
  <c r="AN260" i="2"/>
  <c r="BI260" i="2" s="1"/>
  <c r="AN259" i="2"/>
  <c r="BI259" i="2" s="1"/>
  <c r="BO277" i="2"/>
  <c r="AG126" i="2"/>
  <c r="BJ261" i="2"/>
  <c r="AG144" i="2"/>
  <c r="BO34" i="2"/>
  <c r="BQ34" i="2"/>
  <c r="BK34" i="2"/>
  <c r="BL49" i="2"/>
  <c r="BR34" i="2"/>
  <c r="BI34" i="2"/>
  <c r="BJ49" i="2"/>
  <c r="BI49" i="2"/>
  <c r="BN49" i="2"/>
  <c r="BP34" i="2"/>
  <c r="BJ34" i="2"/>
  <c r="BP49" i="2"/>
  <c r="BM49" i="2"/>
  <c r="BO49" i="2"/>
  <c r="BQ261" i="2"/>
  <c r="BN34" i="2"/>
  <c r="BR49" i="2"/>
  <c r="BQ49" i="2"/>
  <c r="BK49" i="2"/>
  <c r="BJ277" i="2"/>
  <c r="BM277" i="2"/>
  <c r="BL277" i="2"/>
  <c r="BR277" i="2"/>
  <c r="BR261" i="2"/>
  <c r="BM261" i="2"/>
  <c r="BQ277" i="2"/>
  <c r="BL261" i="2"/>
  <c r="BP261" i="2"/>
  <c r="BO261" i="2"/>
  <c r="BK261" i="2"/>
  <c r="BK277" i="2"/>
  <c r="BP277" i="2"/>
  <c r="BQ19" i="2"/>
  <c r="BR19" i="2"/>
  <c r="BO19" i="2"/>
  <c r="BJ275" i="2"/>
  <c r="BJ276" i="2"/>
  <c r="BM47" i="2"/>
  <c r="BM48" i="2"/>
  <c r="BR33" i="2"/>
  <c r="BR32" i="2"/>
  <c r="BO47" i="2"/>
  <c r="BO48" i="2"/>
  <c r="BK275" i="2"/>
  <c r="BK276" i="2"/>
  <c r="BR259" i="2"/>
  <c r="BR260" i="2"/>
  <c r="BP259" i="2"/>
  <c r="BP260" i="2"/>
  <c r="BQ259" i="2"/>
  <c r="BQ260" i="2"/>
  <c r="BM259" i="2"/>
  <c r="BM260" i="2"/>
  <c r="BN19" i="2"/>
  <c r="BI32" i="2"/>
  <c r="BI33" i="2"/>
  <c r="BN32" i="2"/>
  <c r="BN33" i="2"/>
  <c r="BM19" i="2"/>
  <c r="BO32" i="2"/>
  <c r="BO33" i="2"/>
  <c r="BQ47" i="2"/>
  <c r="BQ48" i="2"/>
  <c r="BK19" i="2"/>
  <c r="BJ33" i="2"/>
  <c r="BJ32" i="2"/>
  <c r="BR275" i="2"/>
  <c r="BR276" i="2"/>
  <c r="BO260" i="2"/>
  <c r="BO259" i="2"/>
  <c r="BQ32" i="2"/>
  <c r="BQ33" i="2"/>
  <c r="BP276" i="2"/>
  <c r="BP275" i="2"/>
  <c r="BQ276" i="2"/>
  <c r="BQ275" i="2"/>
  <c r="BL19" i="2"/>
  <c r="BK47" i="2"/>
  <c r="BK48" i="2"/>
  <c r="BJ19" i="2"/>
  <c r="BR47" i="2"/>
  <c r="BR48" i="2"/>
  <c r="BJ47" i="2"/>
  <c r="BJ48" i="2"/>
  <c r="BO275" i="2"/>
  <c r="BO276" i="2"/>
  <c r="BL259" i="2"/>
  <c r="BL260" i="2"/>
  <c r="BJ259" i="2"/>
  <c r="BJ260" i="2"/>
  <c r="BK260" i="2"/>
  <c r="BK259" i="2"/>
  <c r="BI19" i="2"/>
  <c r="BI47" i="2"/>
  <c r="BI48" i="2"/>
  <c r="BL48" i="2"/>
  <c r="BL47" i="2"/>
  <c r="BN47" i="2"/>
  <c r="BN48" i="2"/>
  <c r="BK32" i="2"/>
  <c r="BK33" i="2"/>
  <c r="BP32" i="2"/>
  <c r="BP33" i="2"/>
  <c r="BM275" i="2"/>
  <c r="BM276" i="2"/>
  <c r="BQ18" i="2"/>
  <c r="BQ17" i="2"/>
  <c r="BL276" i="2"/>
  <c r="BL275" i="2"/>
  <c r="BP19" i="2"/>
  <c r="BP48" i="2"/>
  <c r="BP47" i="2"/>
  <c r="AG234" i="2"/>
  <c r="AG270" i="2"/>
  <c r="AG288" i="2"/>
  <c r="AG252" i="2"/>
  <c r="AE341" i="2"/>
  <c r="AE326" i="2"/>
  <c r="AN242" i="2"/>
  <c r="AE340" i="2"/>
  <c r="AN247" i="2" l="1"/>
  <c r="BI245" i="2" s="1"/>
  <c r="AN243" i="2"/>
  <c r="BI243" i="2" s="1"/>
  <c r="AN244" i="2"/>
  <c r="BI244" i="2" s="1"/>
  <c r="BP245" i="2"/>
  <c r="BJ245" i="2"/>
  <c r="BL245" i="2"/>
  <c r="BR245" i="2"/>
  <c r="BQ245" i="2"/>
  <c r="BO245" i="2"/>
  <c r="BK245" i="2"/>
  <c r="BM245" i="2"/>
  <c r="BL243" i="2"/>
  <c r="BL244" i="2"/>
  <c r="BK243" i="2"/>
  <c r="BK244" i="2"/>
  <c r="BL17" i="2"/>
  <c r="BL18" i="2"/>
  <c r="BK18" i="2"/>
  <c r="BK17" i="2"/>
  <c r="BN18" i="2"/>
  <c r="BN17" i="2"/>
  <c r="BR244" i="2"/>
  <c r="BR243" i="2"/>
  <c r="BO243" i="2"/>
  <c r="BO244" i="2"/>
  <c r="BP244" i="2"/>
  <c r="BP243" i="2"/>
  <c r="BJ244" i="2"/>
  <c r="BJ243" i="2"/>
  <c r="BQ243" i="2"/>
  <c r="BQ244" i="2"/>
  <c r="BP17" i="2"/>
  <c r="BP18" i="2"/>
  <c r="BJ18" i="2"/>
  <c r="BJ17" i="2"/>
  <c r="BM18" i="2"/>
  <c r="BM17" i="2"/>
  <c r="BM244" i="2"/>
  <c r="BM243" i="2"/>
  <c r="BI18" i="2"/>
  <c r="BI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jdwright</author>
    <author>JDW</author>
    <author>Wright, John D. (Fed)</author>
  </authors>
  <commentList>
    <comment ref="AN3" authorId="0" shapeId="0" xr:uid="{9BFD9925-E47A-4B0A-9D56-84E61034FE9C}">
      <text>
        <r>
          <rPr>
            <b/>
            <sz val="9"/>
            <color indexed="81"/>
            <rFont val="Tahoma"/>
            <family val="2"/>
          </rPr>
          <t>jdwright:</t>
        </r>
        <r>
          <rPr>
            <sz val="9"/>
            <color indexed="81"/>
            <rFont val="Tahoma"/>
            <family val="2"/>
          </rPr>
          <t xml:space="preserve">
This values sets the separation of points in the plot of all results.</t>
        </r>
      </text>
    </comment>
    <comment ref="B6" authorId="1" shapeId="0" xr:uid="{00000000-0006-0000-0000-000001000000}">
      <text>
        <r>
          <rPr>
            <b/>
            <sz val="9"/>
            <color indexed="81"/>
            <rFont val="Tahoma"/>
            <family val="2"/>
          </rPr>
          <t>JDW:</t>
        </r>
        <r>
          <rPr>
            <sz val="9"/>
            <color indexed="81"/>
            <rFont val="Tahoma"/>
            <family val="2"/>
          </rPr>
          <t xml:space="preserve">
This table allows the user to enter transfer standard uncertainty components and sensitivities related to the transfer standard, e.g. calibration stability, property effects, sensitivity to temperature, etc. Column G is the RSS of those components.</t>
        </r>
      </text>
    </comment>
    <comment ref="C7" authorId="1" shapeId="0" xr:uid="{08FB14A5-6D53-4B89-BF50-708D32AB55BC}">
      <text>
        <r>
          <rPr>
            <b/>
            <sz val="9"/>
            <color indexed="81"/>
            <rFont val="Tahoma"/>
            <family val="2"/>
          </rPr>
          <t>JDW:</t>
        </r>
        <r>
          <rPr>
            <sz val="9"/>
            <color indexed="81"/>
            <rFont val="Tahoma"/>
            <family val="2"/>
          </rPr>
          <t xml:space="preserve">
Transfer standard uncertainty due to temperature sensitivity and the temperature differences between participants' labs.</t>
        </r>
      </text>
    </comment>
    <comment ref="D7" authorId="1" shapeId="0" xr:uid="{05CC9CCF-8DB5-4853-8AE4-D25EE380A1C6}">
      <text>
        <r>
          <rPr>
            <b/>
            <sz val="9"/>
            <color indexed="81"/>
            <rFont val="Tahoma"/>
            <family val="2"/>
          </rPr>
          <t>JDW:</t>
        </r>
        <r>
          <rPr>
            <sz val="9"/>
            <color indexed="81"/>
            <rFont val="Tahoma"/>
            <family val="2"/>
          </rPr>
          <t xml:space="preserve">
Transfer standard uncertainty due to pressure sensitivity.</t>
        </r>
      </text>
    </comment>
    <comment ref="E7" authorId="1" shapeId="0" xr:uid="{BBB41BA2-BF9A-4A48-9E62-2B5C84692083}">
      <text>
        <r>
          <rPr>
            <b/>
            <sz val="9"/>
            <color indexed="81"/>
            <rFont val="Tahoma"/>
            <family val="2"/>
          </rPr>
          <t>JDW:</t>
        </r>
        <r>
          <rPr>
            <sz val="9"/>
            <color indexed="81"/>
            <rFont val="Tahoma"/>
            <family val="2"/>
          </rPr>
          <t xml:space="preserve">
Transfer standard uncertainty due to other components, i.e.  differences in fluid properties between participants' labs, leaks, etc.</t>
        </r>
      </text>
    </comment>
    <comment ref="F7" authorId="1" shapeId="0" xr:uid="{D6FD9076-7BE5-4C86-8B14-63AFE34C0067}">
      <text>
        <r>
          <rPr>
            <b/>
            <sz val="9"/>
            <color indexed="81"/>
            <rFont val="Tahoma"/>
            <family val="2"/>
          </rPr>
          <t>JDW:</t>
        </r>
        <r>
          <rPr>
            <sz val="9"/>
            <color indexed="81"/>
            <rFont val="Tahoma"/>
            <family val="2"/>
          </rPr>
          <t xml:space="preserve">
Long term calibration stability of the transfer standard usually quantified by repeated calibrations performed in the pilot lab.</t>
        </r>
      </text>
    </comment>
    <comment ref="G7" authorId="1" shapeId="0" xr:uid="{00000000-0006-0000-0000-000004000000}">
      <text>
        <r>
          <rPr>
            <b/>
            <sz val="9"/>
            <color indexed="81"/>
            <rFont val="Tahoma"/>
            <family val="2"/>
          </rPr>
          <t>JDW:</t>
        </r>
        <r>
          <rPr>
            <sz val="9"/>
            <color indexed="81"/>
            <rFont val="Tahoma"/>
            <family val="2"/>
          </rPr>
          <t xml:space="preserve">
This is the root-sum-of-squares of transfer standard uncertainty components.</t>
        </r>
      </text>
    </comment>
    <comment ref="AL17" authorId="2" shapeId="0" xr:uid="{54B39D93-8E15-4C0D-9CE5-D1BB0575ADB6}">
      <text>
        <r>
          <rPr>
            <b/>
            <sz val="9"/>
            <color indexed="81"/>
            <rFont val="Tahoma"/>
            <charset val="1"/>
          </rPr>
          <t>Wright, John D. (Fed):</t>
        </r>
        <r>
          <rPr>
            <sz val="9"/>
            <color indexed="81"/>
            <rFont val="Tahoma"/>
            <charset val="1"/>
          </rPr>
          <t xml:space="preserve">
Criterion A: Participant i passes if |〖En〗_i |≤1 and fails if  |〖En〗_i |&gt; 1.</t>
        </r>
      </text>
    </comment>
    <comment ref="AL18" authorId="2" shapeId="0" xr:uid="{620EA00F-DA76-47FF-B043-8F4801F03497}">
      <text>
        <r>
          <rPr>
            <b/>
            <sz val="9"/>
            <color indexed="81"/>
            <rFont val="Tahoma"/>
            <charset val="1"/>
          </rPr>
          <t>Wright, John D. (Fed):</t>
        </r>
        <r>
          <rPr>
            <sz val="9"/>
            <color indexed="81"/>
            <rFont val="Tahoma"/>
            <charset val="1"/>
          </rPr>
          <t xml:space="preserve">
Criterion B: Participant i passes if  u_comp⁄(u_(base i)  )≤ R_th and |〖En〗_i |≤ 1, fails if |〖En〗_i |&gt; 1, and the comparison results are inconclusive for participant i otherwise. </t>
        </r>
      </text>
    </comment>
    <comment ref="AL20" authorId="2" shapeId="0" xr:uid="{E88FDCE0-7679-4169-810E-B725E305D830}">
      <text>
        <r>
          <rPr>
            <b/>
            <sz val="9"/>
            <color indexed="81"/>
            <rFont val="Tahoma"/>
            <charset val="1"/>
          </rPr>
          <t>Wright, John D. (Fed):</t>
        </r>
        <r>
          <rPr>
            <sz val="9"/>
            <color indexed="81"/>
            <rFont val="Tahoma"/>
            <charset val="1"/>
          </rPr>
          <t xml:space="preserve">
= NORMDIST(NORM.INV(0.975, x_i, u_(base i) ), x_CRV,〖 u〗_(x_CRV ), TRUE) – 
   NORMDIST(NORM.INV(0.025, x_i, u_(base i) ), x_CRV,u_(x_CRV ), TRUE). 
</t>
        </r>
      </text>
    </comment>
    <comment ref="AL21" authorId="2" shapeId="0" xr:uid="{3A749508-A2E0-4247-8644-79FA3DC9210D}">
      <text>
        <r>
          <rPr>
            <b/>
            <sz val="9"/>
            <color indexed="81"/>
            <rFont val="Tahoma"/>
            <charset val="1"/>
          </rPr>
          <t>Wright, John D. (Fed):</t>
        </r>
        <r>
          <rPr>
            <sz val="9"/>
            <color indexed="81"/>
            <rFont val="Tahoma"/>
            <charset val="1"/>
          </rPr>
          <t xml:space="preserve">
Criterion D: Participant i passes if content probability P_i≥ P_th and |〖En〗_i |≤ 1, fails if |〖En〗_i |&gt; 1, and the comparison results are inconclusive for participant i otherwise.</t>
        </r>
      </text>
    </comment>
    <comment ref="B28" authorId="1" shapeId="0" xr:uid="{00000000-0006-0000-0000-000005000000}">
      <text>
        <r>
          <rPr>
            <b/>
            <sz val="9"/>
            <color indexed="81"/>
            <rFont val="Tahoma"/>
            <family val="2"/>
          </rPr>
          <t>JDW:</t>
        </r>
        <r>
          <rPr>
            <sz val="9"/>
            <color indexed="81"/>
            <rFont val="Tahoma"/>
            <family val="2"/>
          </rPr>
          <t xml:space="preserve">
Reported relative error of the TS, x (%), Error of the transfer standard relative to the participating laboratory's reference standard, in percent.</t>
        </r>
      </text>
    </comment>
    <comment ref="T28" authorId="0" shapeId="0" xr:uid="{9DE51C14-292A-4D7F-87B0-304EDDE8C21C}">
      <text>
        <r>
          <rPr>
            <b/>
            <sz val="9"/>
            <color indexed="81"/>
            <rFont val="Tahoma"/>
            <family val="2"/>
          </rPr>
          <t>jdwright:</t>
        </r>
        <r>
          <rPr>
            <sz val="9"/>
            <color indexed="81"/>
            <rFont val="Tahoma"/>
            <family val="2"/>
          </rPr>
          <t xml:space="preserve">
The lab count is the number of participants at each set point that do not have discrepant results or dependent traceability</t>
        </r>
      </text>
    </comment>
    <comment ref="C29" authorId="0" shapeId="0" xr:uid="{0D6A0D30-7DF4-4E09-AC21-785FEFF93E22}">
      <text>
        <r>
          <rPr>
            <b/>
            <sz val="9"/>
            <color indexed="81"/>
            <rFont val="Tahoma"/>
            <family val="2"/>
          </rPr>
          <t>jdwright:</t>
        </r>
        <r>
          <rPr>
            <sz val="9"/>
            <color indexed="81"/>
            <rFont val="Tahoma"/>
            <family val="2"/>
          </rPr>
          <t xml:space="preserve">
Enter participating lab names in this yellow highlighted row and they will be automatically  updated  elsewhere.</t>
        </r>
      </text>
    </comment>
    <comment ref="B50" authorId="1" shapeId="0" xr:uid="{00000000-0006-0000-0000-000006000000}">
      <text>
        <r>
          <rPr>
            <b/>
            <sz val="9"/>
            <color indexed="81"/>
            <rFont val="Tahoma"/>
            <family val="2"/>
          </rPr>
          <t>JDW:</t>
        </r>
        <r>
          <rPr>
            <sz val="9"/>
            <color indexed="81"/>
            <rFont val="Tahoma"/>
            <family val="2"/>
          </rPr>
          <t xml:space="preserve">
k = 2 uncertainty, in %, of the participating lab's reference standard without uncertainty due to the best existing device (BED) or transfer standard reproducibility.
Use a negative uncertainty value if 1) the participant's value is found discrepant by the CHi-squared test or 2) if this is a Key Comparison and the participant is not an MRA signatory or Designated Institute.</t>
        </r>
      </text>
    </comment>
    <comment ref="U51" authorId="0" shapeId="0" xr:uid="{7097F828-91B5-4CDF-AE0C-D5A2B24E5BC5}">
      <text>
        <r>
          <rPr>
            <sz val="9"/>
            <color indexed="81"/>
            <rFont val="Tahoma"/>
            <family val="2"/>
          </rPr>
          <t>Don't drag cells in this part of the spreadsheet indiscriminately!</t>
        </r>
      </text>
    </comment>
    <comment ref="AB51" authorId="0" shapeId="0" xr:uid="{C9677486-7BAB-4221-9D14-E2CD6000F003}">
      <text>
        <r>
          <rPr>
            <b/>
            <sz val="9"/>
            <color indexed="81"/>
            <rFont val="Tahoma"/>
            <family val="2"/>
          </rPr>
          <t>jdwright:</t>
        </r>
        <r>
          <rPr>
            <sz val="9"/>
            <color indexed="81"/>
            <rFont val="Tahoma"/>
            <family val="2"/>
          </rPr>
          <t xml:space="preserve">
Conditional formatting highlights cells in this column red if they are a discrepant result. Such results should be removed from the CRV calculation by entering a negative uncertainty value in the appropriate cell in Table 2.</t>
        </r>
      </text>
    </comment>
    <comment ref="W52" authorId="0" shapeId="0" xr:uid="{FDED209B-66E6-4AC4-9366-5430CAB57597}">
      <text>
        <r>
          <rPr>
            <b/>
            <sz val="9"/>
            <color indexed="81"/>
            <rFont val="Tahoma"/>
            <family val="2"/>
          </rPr>
          <t>jdwright:</t>
        </r>
        <r>
          <rPr>
            <sz val="9"/>
            <color indexed="81"/>
            <rFont val="Tahoma"/>
            <family val="2"/>
          </rPr>
          <t xml:space="preserve">
Conditional formatting turns these cells red if the value has been removed by entering a negative uncertainty in Table 2 or -1 in Table4.</t>
        </r>
      </text>
    </comment>
    <comment ref="Z52" authorId="0" shapeId="0" xr:uid="{A3D6A0D4-B0A0-44A3-8B7C-CA6F1E01C041}">
      <text>
        <r>
          <rPr>
            <b/>
            <sz val="9"/>
            <color indexed="81"/>
            <rFont val="Tahoma"/>
            <family val="2"/>
          </rPr>
          <t>jdwright:</t>
        </r>
        <r>
          <rPr>
            <sz val="9"/>
            <color indexed="81"/>
            <rFont val="Tahoma"/>
            <family val="2"/>
          </rPr>
          <t xml:space="preserve">
Beware of dragging cells!</t>
        </r>
      </text>
    </comment>
    <comment ref="AB52" authorId="1" shapeId="0" xr:uid="{00000000-0006-0000-0000-000008000000}">
      <text>
        <r>
          <rPr>
            <b/>
            <sz val="9"/>
            <color indexed="81"/>
            <rFont val="Tahoma"/>
            <family val="2"/>
          </rPr>
          <t>JDW:</t>
        </r>
        <r>
          <rPr>
            <sz val="9"/>
            <color indexed="81"/>
            <rFont val="Tahoma"/>
            <family val="2"/>
          </rPr>
          <t xml:space="preserve">
Don't drag this column's cells indiscriminately!</t>
        </r>
      </text>
    </comment>
    <comment ref="AC52" authorId="1" shapeId="0" xr:uid="{00000000-0006-0000-0000-000009000000}">
      <text>
        <r>
          <rPr>
            <b/>
            <sz val="9"/>
            <color indexed="81"/>
            <rFont val="Tahoma"/>
            <family val="2"/>
          </rPr>
          <t>JDW:</t>
        </r>
        <r>
          <rPr>
            <sz val="9"/>
            <color indexed="81"/>
            <rFont val="Tahoma"/>
            <family val="2"/>
          </rPr>
          <t xml:space="preserve">
Don't drag this column's cells indiscriminately!
Error in Barbe's sheet corrected here: u2xref should not not squared again.</t>
        </r>
      </text>
    </comment>
    <comment ref="AD52" authorId="1" shapeId="0" xr:uid="{00000000-0006-0000-0000-00000A000000}">
      <text>
        <r>
          <rPr>
            <b/>
            <sz val="9"/>
            <color indexed="81"/>
            <rFont val="Tahoma"/>
            <family val="2"/>
          </rPr>
          <t>JDW:</t>
        </r>
        <r>
          <rPr>
            <sz val="9"/>
            <color indexed="81"/>
            <rFont val="Tahoma"/>
            <family val="2"/>
          </rPr>
          <t xml:space="preserve">
Don't drag this column's cells indiscriminately!</t>
        </r>
      </text>
    </comment>
    <comment ref="AE52" authorId="1" shapeId="0" xr:uid="{00000000-0006-0000-0000-00000B000000}">
      <text>
        <r>
          <rPr>
            <b/>
            <sz val="9"/>
            <color indexed="81"/>
            <rFont val="Tahoma"/>
            <family val="2"/>
          </rPr>
          <t>JDW:</t>
        </r>
        <r>
          <rPr>
            <sz val="9"/>
            <color indexed="81"/>
            <rFont val="Tahoma"/>
            <family val="2"/>
          </rPr>
          <t xml:space="preserve">
Don't drag this column's cells indiscriminately!</t>
        </r>
      </text>
    </comment>
    <comment ref="B72" authorId="1" shapeId="0" xr:uid="{00000000-0006-0000-0000-00000C000000}">
      <text>
        <r>
          <rPr>
            <b/>
            <sz val="9"/>
            <color indexed="81"/>
            <rFont val="Tahoma"/>
            <family val="2"/>
          </rPr>
          <t>JDW:</t>
        </r>
        <r>
          <rPr>
            <sz val="9"/>
            <color indexed="81"/>
            <rFont val="Tahoma"/>
            <family val="2"/>
          </rPr>
          <t xml:space="preserve">
k = 2 reproducibility, in %, = (2 s) / (xbar sqrt (n)) 100 for the n repeated measurements of the transfer standard in the participant's lab.</t>
        </r>
      </text>
    </comment>
    <comment ref="B94" authorId="0" shapeId="0" xr:uid="{18B90F95-8F4D-45EC-895B-8E2D862C1B19}">
      <text>
        <r>
          <rPr>
            <b/>
            <sz val="9"/>
            <color indexed="81"/>
            <rFont val="Tahoma"/>
            <family val="2"/>
          </rPr>
          <t>jdwright:</t>
        </r>
        <r>
          <rPr>
            <sz val="9"/>
            <color indexed="81"/>
            <rFont val="Tahoma"/>
            <family val="2"/>
          </rPr>
          <t xml:space="preserve">
Enter 1 for labs that have independent traceability. Enter -1 for labs with dependent traceability.</t>
        </r>
      </text>
    </comment>
    <comment ref="B116" authorId="1" shapeId="0" xr:uid="{00000000-0006-0000-0000-00000D000000}">
      <text>
        <r>
          <rPr>
            <b/>
            <sz val="9"/>
            <color indexed="81"/>
            <rFont val="Tahoma"/>
            <family val="2"/>
          </rPr>
          <t>JDW:</t>
        </r>
        <r>
          <rPr>
            <sz val="9"/>
            <color indexed="81"/>
            <rFont val="Tahoma"/>
            <family val="2"/>
          </rPr>
          <t xml:space="preserve">
Optional Input!!, k = 2 uncertainty of the reported value, in %,  should be the RSS of base unc., transfer standard unc., and reproducibility in participant's lab… but it is better to input the values in tables 0, 2, and 3 and use the RSS formula here so you can see how big the values are in Table 5.</t>
        </r>
      </text>
    </comment>
    <comment ref="B138" authorId="0" shapeId="0" xr:uid="{00000000-0006-0000-0000-00000E000000}">
      <text>
        <r>
          <rPr>
            <b/>
            <sz val="9"/>
            <color indexed="81"/>
            <rFont val="Tahoma"/>
            <family val="2"/>
          </rPr>
          <t>jdwright:</t>
        </r>
        <r>
          <rPr>
            <sz val="9"/>
            <color indexed="81"/>
            <rFont val="Tahoma"/>
            <family val="2"/>
          </rPr>
          <t xml:space="preserve">
Ucomp is the RSS of UTS and UR i measured in the participating lab.</t>
        </r>
      </text>
    </comment>
    <comment ref="V325" authorId="0" shapeId="0" xr:uid="{00000000-0006-0000-0000-00000F000000}">
      <text>
        <r>
          <rPr>
            <b/>
            <sz val="9"/>
            <color indexed="81"/>
            <rFont val="Tahoma"/>
            <family val="2"/>
          </rPr>
          <t>jdwright:</t>
        </r>
        <r>
          <rPr>
            <sz val="9"/>
            <color indexed="81"/>
            <rFont val="Tahoma"/>
            <family val="2"/>
          </rPr>
          <t xml:space="preserve">
If this column says OOPs, the chi squared consistency check did not pass for one or more labs.</t>
        </r>
      </text>
    </comment>
  </commentList>
</comments>
</file>

<file path=xl/sharedStrings.xml><?xml version="1.0" encoding="utf-8"?>
<sst xmlns="http://schemas.openxmlformats.org/spreadsheetml/2006/main" count="864" uniqueCount="118">
  <si>
    <t>CALCULATED</t>
  </si>
  <si>
    <t>ID</t>
  </si>
  <si>
    <t>Reported relative difference</t>
  </si>
  <si>
    <t>Degrees of Equivalence</t>
  </si>
  <si>
    <t>Nominal Flow Rate</t>
  </si>
  <si>
    <t xml:space="preserve">Reference Value </t>
  </si>
  <si>
    <t>[-]</t>
  </si>
  <si>
    <t xml:space="preserve">Laboratory </t>
  </si>
  <si>
    <t>Standard uncertainty of reported value</t>
  </si>
  <si>
    <t>(%)</t>
  </si>
  <si>
    <t>Lab K</t>
  </si>
  <si>
    <t>Lab L</t>
  </si>
  <si>
    <t>Lab M</t>
  </si>
  <si>
    <t>Lab N</t>
  </si>
  <si>
    <t>Lab O</t>
  </si>
  <si>
    <t>Count</t>
  </si>
  <si>
    <t>CHIINV(0.05,n-1)</t>
  </si>
  <si>
    <t>Set Point</t>
  </si>
  <si>
    <t>Lab</t>
  </si>
  <si>
    <t>Table 0. Uncertainty due to the transfer standard</t>
    <phoneticPr fontId="3" type="noConversion"/>
  </si>
  <si>
    <t>Set Point</t>
    <phoneticPr fontId="3" type="noConversion"/>
  </si>
  <si>
    <t>Set Point</t>
    <phoneticPr fontId="3" type="noConversion"/>
  </si>
  <si>
    <r>
      <rPr>
        <i/>
        <sz val="10"/>
        <color indexed="8"/>
        <rFont val="Arial"/>
        <family val="2"/>
      </rPr>
      <t>U</t>
    </r>
    <r>
      <rPr>
        <vertAlign val="subscript"/>
        <sz val="10"/>
        <color indexed="8"/>
        <rFont val="Arial"/>
        <family val="2"/>
      </rPr>
      <t>TS</t>
    </r>
  </si>
  <si>
    <r>
      <t>(</t>
    </r>
    <r>
      <rPr>
        <i/>
        <sz val="10"/>
        <color indexed="8"/>
        <rFont val="Arial"/>
        <family val="2"/>
      </rPr>
      <t>k</t>
    </r>
    <r>
      <rPr>
        <sz val="10"/>
        <color indexed="8"/>
        <rFont val="Arial"/>
        <family val="2"/>
      </rPr>
      <t>=1, %)</t>
    </r>
  </si>
  <si>
    <r>
      <t>(</t>
    </r>
    <r>
      <rPr>
        <i/>
        <sz val="10"/>
        <color indexed="8"/>
        <rFont val="Arial"/>
        <family val="2"/>
      </rPr>
      <t>k</t>
    </r>
    <r>
      <rPr>
        <sz val="10"/>
        <color indexed="8"/>
        <rFont val="Arial"/>
        <family val="2"/>
      </rPr>
      <t>=2, %)</t>
    </r>
  </si>
  <si>
    <r>
      <t>(Standard uncertainty)</t>
    </r>
    <r>
      <rPr>
        <vertAlign val="superscript"/>
        <sz val="10"/>
        <rFont val="Arial"/>
        <family val="2"/>
      </rPr>
      <t>2</t>
    </r>
    <phoneticPr fontId="3" type="noConversion"/>
  </si>
  <si>
    <r>
      <t>c</t>
    </r>
    <r>
      <rPr>
        <vertAlign val="superscript"/>
        <sz val="10"/>
        <rFont val="Arial"/>
        <family val="2"/>
      </rPr>
      <t>2</t>
    </r>
    <r>
      <rPr>
        <vertAlign val="subscript"/>
        <sz val="10"/>
        <rFont val="Arial"/>
        <family val="2"/>
      </rPr>
      <t>obs</t>
    </r>
  </si>
  <si>
    <t>(mL/min)</t>
    <phoneticPr fontId="3" type="noConversion"/>
  </si>
  <si>
    <r>
      <t>(</t>
    </r>
    <r>
      <rPr>
        <i/>
        <sz val="10"/>
        <color indexed="8"/>
        <rFont val="Arial"/>
        <family val="2"/>
      </rPr>
      <t>k</t>
    </r>
    <r>
      <rPr>
        <sz val="10"/>
        <color indexed="8"/>
        <rFont val="Arial"/>
        <family val="2"/>
      </rPr>
      <t>=2, %)</t>
    </r>
    <phoneticPr fontId="3" type="noConversion"/>
  </si>
  <si>
    <r>
      <t>Expanded uncertainty (</t>
    </r>
    <r>
      <rPr>
        <i/>
        <sz val="10"/>
        <rFont val="Arial"/>
        <family val="2"/>
      </rPr>
      <t>k</t>
    </r>
    <r>
      <rPr>
        <sz val="10"/>
        <rFont val="Arial"/>
        <family val="2"/>
      </rPr>
      <t>=2)</t>
    </r>
    <phoneticPr fontId="3" type="noConversion"/>
  </si>
  <si>
    <r>
      <t>(</t>
    </r>
    <r>
      <rPr>
        <i/>
        <sz val="10"/>
        <color theme="1"/>
        <rFont val="Arial"/>
        <family val="2"/>
      </rPr>
      <t>k</t>
    </r>
    <r>
      <rPr>
        <sz val="10"/>
        <color theme="1"/>
        <rFont val="Arial"/>
        <family val="2"/>
      </rPr>
      <t>=1,%)</t>
    </r>
    <phoneticPr fontId="3" type="noConversion"/>
  </si>
  <si>
    <r>
      <t>(</t>
    </r>
    <r>
      <rPr>
        <i/>
        <sz val="10"/>
        <color theme="1"/>
        <rFont val="Arial"/>
        <family val="2"/>
      </rPr>
      <t>k</t>
    </r>
    <r>
      <rPr>
        <sz val="10"/>
        <color theme="1"/>
        <rFont val="Arial"/>
        <family val="2"/>
      </rPr>
      <t>=2,%)</t>
    </r>
    <phoneticPr fontId="3" type="noConversion"/>
  </si>
  <si>
    <r>
      <rPr>
        <i/>
        <sz val="10"/>
        <rFont val="Arial"/>
        <family val="2"/>
      </rPr>
      <t>x</t>
    </r>
    <r>
      <rPr>
        <vertAlign val="subscript"/>
        <sz val="10"/>
        <rFont val="Arial"/>
        <family val="2"/>
      </rPr>
      <t>i</t>
    </r>
    <phoneticPr fontId="3" type="noConversion"/>
  </si>
  <si>
    <r>
      <rPr>
        <i/>
        <sz val="10"/>
        <rFont val="Arial"/>
        <family val="2"/>
      </rPr>
      <t>u</t>
    </r>
    <r>
      <rPr>
        <sz val="10"/>
        <rFont val="Arial"/>
        <family val="2"/>
      </rPr>
      <t>(x</t>
    </r>
    <r>
      <rPr>
        <vertAlign val="subscript"/>
        <sz val="10"/>
        <rFont val="Arial"/>
        <family val="2"/>
      </rPr>
      <t>i</t>
    </r>
    <r>
      <rPr>
        <sz val="10"/>
        <rFont val="Arial"/>
        <family val="2"/>
      </rPr>
      <t>)</t>
    </r>
    <phoneticPr fontId="3" type="noConversion"/>
  </si>
  <si>
    <r>
      <t>x</t>
    </r>
    <r>
      <rPr>
        <vertAlign val="subscript"/>
        <sz val="10"/>
        <rFont val="Arial"/>
        <family val="2"/>
      </rPr>
      <t>i</t>
    </r>
    <r>
      <rPr>
        <sz val="10"/>
        <rFont val="Arial"/>
        <family val="2"/>
      </rPr>
      <t>/</t>
    </r>
    <r>
      <rPr>
        <i/>
        <sz val="10"/>
        <rFont val="Arial"/>
        <family val="2"/>
      </rPr>
      <t>u</t>
    </r>
    <r>
      <rPr>
        <vertAlign val="superscript"/>
        <sz val="10"/>
        <rFont val="Arial"/>
        <family val="2"/>
      </rPr>
      <t>2</t>
    </r>
    <r>
      <rPr>
        <sz val="10"/>
        <rFont val="Arial"/>
        <family val="2"/>
      </rPr>
      <t>(x</t>
    </r>
    <r>
      <rPr>
        <vertAlign val="subscript"/>
        <sz val="10"/>
        <rFont val="Arial"/>
        <family val="2"/>
      </rPr>
      <t>i</t>
    </r>
    <r>
      <rPr>
        <sz val="10"/>
        <rFont val="Arial"/>
        <family val="2"/>
      </rPr>
      <t>)</t>
    </r>
    <phoneticPr fontId="3" type="noConversion"/>
  </si>
  <si>
    <r>
      <t>1/</t>
    </r>
    <r>
      <rPr>
        <i/>
        <sz val="10"/>
        <rFont val="Arial"/>
        <family val="2"/>
      </rPr>
      <t>u</t>
    </r>
    <r>
      <rPr>
        <vertAlign val="superscript"/>
        <sz val="10"/>
        <rFont val="Arial"/>
        <family val="2"/>
      </rPr>
      <t>2</t>
    </r>
    <r>
      <rPr>
        <sz val="10"/>
        <rFont val="Arial"/>
        <family val="2"/>
      </rPr>
      <t>(x</t>
    </r>
    <r>
      <rPr>
        <vertAlign val="subscript"/>
        <sz val="10"/>
        <rFont val="Arial"/>
        <family val="2"/>
      </rPr>
      <t>i</t>
    </r>
    <r>
      <rPr>
        <sz val="10"/>
        <rFont val="Arial"/>
        <family val="2"/>
      </rPr>
      <t>)</t>
    </r>
    <phoneticPr fontId="3" type="noConversion"/>
  </si>
  <si>
    <r>
      <rPr>
        <i/>
        <sz val="10"/>
        <rFont val="Arial"/>
        <family val="2"/>
      </rPr>
      <t>w</t>
    </r>
    <r>
      <rPr>
        <vertAlign val="subscript"/>
        <sz val="10"/>
        <rFont val="Arial"/>
        <family val="2"/>
      </rPr>
      <t>i</t>
    </r>
    <phoneticPr fontId="3" type="noConversion"/>
  </si>
  <si>
    <r>
      <t>w</t>
    </r>
    <r>
      <rPr>
        <vertAlign val="subscript"/>
        <sz val="10"/>
        <rFont val="Arial"/>
        <family val="2"/>
      </rPr>
      <t xml:space="preserve">i </t>
    </r>
    <r>
      <rPr>
        <i/>
        <sz val="10"/>
        <rFont val="Arial"/>
        <family val="2"/>
      </rPr>
      <t>x</t>
    </r>
    <r>
      <rPr>
        <vertAlign val="subscript"/>
        <sz val="10"/>
        <rFont val="Arial"/>
        <family val="2"/>
      </rPr>
      <t>i</t>
    </r>
    <phoneticPr fontId="3" type="noConversion"/>
  </si>
  <si>
    <r>
      <rPr>
        <i/>
        <sz val="10"/>
        <rFont val="Arial"/>
        <family val="2"/>
      </rPr>
      <t>d</t>
    </r>
    <r>
      <rPr>
        <vertAlign val="subscript"/>
        <sz val="10"/>
        <rFont val="Arial"/>
        <family val="2"/>
      </rPr>
      <t>i</t>
    </r>
    <phoneticPr fontId="3" type="noConversion"/>
  </si>
  <si>
    <r>
      <rPr>
        <i/>
        <sz val="10"/>
        <rFont val="Arial"/>
        <family val="2"/>
      </rPr>
      <t>u</t>
    </r>
    <r>
      <rPr>
        <vertAlign val="superscript"/>
        <sz val="10"/>
        <rFont val="Arial"/>
        <family val="2"/>
      </rPr>
      <t>2</t>
    </r>
    <r>
      <rPr>
        <sz val="10"/>
        <rFont val="Arial"/>
        <family val="2"/>
      </rPr>
      <t>(</t>
    </r>
    <r>
      <rPr>
        <i/>
        <sz val="10"/>
        <rFont val="Arial"/>
        <family val="2"/>
      </rPr>
      <t>d</t>
    </r>
    <r>
      <rPr>
        <vertAlign val="subscript"/>
        <sz val="10"/>
        <rFont val="Arial"/>
        <family val="2"/>
      </rPr>
      <t>i</t>
    </r>
    <r>
      <rPr>
        <sz val="10"/>
        <rFont val="Arial"/>
        <family val="2"/>
      </rPr>
      <t>)</t>
    </r>
    <phoneticPr fontId="3" type="noConversion"/>
  </si>
  <si>
    <r>
      <rPr>
        <i/>
        <sz val="10"/>
        <rFont val="Arial"/>
        <family val="2"/>
      </rPr>
      <t>u</t>
    </r>
    <r>
      <rPr>
        <vertAlign val="superscript"/>
        <sz val="10"/>
        <rFont val="Arial"/>
        <family val="2"/>
      </rPr>
      <t>2</t>
    </r>
    <r>
      <rPr>
        <vertAlign val="subscript"/>
        <sz val="10"/>
        <rFont val="Arial"/>
        <family val="2"/>
      </rPr>
      <t>cor</t>
    </r>
    <r>
      <rPr>
        <sz val="10"/>
        <rFont val="Arial"/>
        <family val="2"/>
      </rPr>
      <t>(</t>
    </r>
    <r>
      <rPr>
        <i/>
        <sz val="10"/>
        <rFont val="Arial"/>
        <family val="2"/>
      </rPr>
      <t>d</t>
    </r>
    <r>
      <rPr>
        <vertAlign val="subscript"/>
        <sz val="10"/>
        <rFont val="Arial"/>
        <family val="2"/>
      </rPr>
      <t>i</t>
    </r>
    <r>
      <rPr>
        <sz val="10"/>
        <rFont val="Arial"/>
        <family val="2"/>
      </rPr>
      <t>)</t>
    </r>
    <phoneticPr fontId="3" type="noConversion"/>
  </si>
  <si>
    <r>
      <rPr>
        <i/>
        <sz val="10"/>
        <rFont val="Arial"/>
        <family val="2"/>
      </rPr>
      <t>U</t>
    </r>
    <r>
      <rPr>
        <sz val="10"/>
        <rFont val="Arial"/>
        <family val="2"/>
      </rPr>
      <t>(</t>
    </r>
    <r>
      <rPr>
        <i/>
        <sz val="10"/>
        <rFont val="Arial"/>
        <family val="2"/>
      </rPr>
      <t>d</t>
    </r>
    <r>
      <rPr>
        <vertAlign val="subscript"/>
        <sz val="10"/>
        <rFont val="Arial"/>
        <family val="2"/>
      </rPr>
      <t>i</t>
    </r>
    <r>
      <rPr>
        <sz val="10"/>
        <rFont val="Arial"/>
        <family val="2"/>
      </rPr>
      <t>)</t>
    </r>
    <phoneticPr fontId="3" type="noConversion"/>
  </si>
  <si>
    <r>
      <rPr>
        <i/>
        <sz val="10"/>
        <rFont val="Arial"/>
        <family val="2"/>
      </rPr>
      <t>U</t>
    </r>
    <r>
      <rPr>
        <vertAlign val="subscript"/>
        <sz val="10"/>
        <rFont val="Arial"/>
        <family val="2"/>
      </rPr>
      <t>cor</t>
    </r>
    <r>
      <rPr>
        <sz val="10"/>
        <rFont val="Arial"/>
        <family val="2"/>
      </rPr>
      <t>(</t>
    </r>
    <r>
      <rPr>
        <i/>
        <sz val="10"/>
        <rFont val="Arial"/>
        <family val="2"/>
      </rPr>
      <t>d</t>
    </r>
    <r>
      <rPr>
        <vertAlign val="subscript"/>
        <sz val="10"/>
        <rFont val="Arial"/>
        <family val="2"/>
      </rPr>
      <t>i</t>
    </r>
    <r>
      <rPr>
        <sz val="10"/>
        <rFont val="Arial"/>
        <family val="2"/>
      </rPr>
      <t>)</t>
    </r>
    <phoneticPr fontId="3" type="noConversion"/>
  </si>
  <si>
    <r>
      <rPr>
        <i/>
        <sz val="10"/>
        <rFont val="Arial"/>
        <family val="2"/>
      </rPr>
      <t>E</t>
    </r>
    <r>
      <rPr>
        <vertAlign val="subscript"/>
        <sz val="10"/>
        <rFont val="Arial"/>
        <family val="2"/>
      </rPr>
      <t>n</t>
    </r>
    <phoneticPr fontId="3" type="noConversion"/>
  </si>
  <si>
    <t>Lab</t>
    <phoneticPr fontId="3" type="noConversion"/>
  </si>
  <si>
    <t>Lab</t>
    <phoneticPr fontId="3" type="noConversion"/>
  </si>
  <si>
    <r>
      <rPr>
        <i/>
        <sz val="10"/>
        <rFont val="Arial"/>
        <family val="2"/>
      </rPr>
      <t>U</t>
    </r>
    <r>
      <rPr>
        <sz val="10"/>
        <rFont val="Arial"/>
        <family val="2"/>
      </rPr>
      <t>(x</t>
    </r>
    <r>
      <rPr>
        <vertAlign val="subscript"/>
        <sz val="10"/>
        <rFont val="Arial"/>
        <family val="2"/>
      </rPr>
      <t>ref</t>
    </r>
    <r>
      <rPr>
        <sz val="10"/>
        <rFont val="Arial"/>
        <family val="2"/>
      </rPr>
      <t>)</t>
    </r>
    <phoneticPr fontId="3" type="noConversion"/>
  </si>
  <si>
    <r>
      <rPr>
        <i/>
        <sz val="10"/>
        <rFont val="Arial"/>
        <family val="2"/>
      </rPr>
      <t>U</t>
    </r>
    <r>
      <rPr>
        <vertAlign val="subscript"/>
        <sz val="10"/>
        <rFont val="Arial"/>
        <family val="2"/>
      </rPr>
      <t>cor</t>
    </r>
    <r>
      <rPr>
        <sz val="10"/>
        <rFont val="Arial"/>
        <family val="2"/>
      </rPr>
      <t>(x</t>
    </r>
    <r>
      <rPr>
        <vertAlign val="subscript"/>
        <sz val="10"/>
        <rFont val="Arial"/>
        <family val="2"/>
      </rPr>
      <t>ref</t>
    </r>
    <r>
      <rPr>
        <sz val="10"/>
        <rFont val="Arial"/>
        <family val="2"/>
      </rPr>
      <t>)</t>
    </r>
    <phoneticPr fontId="3" type="noConversion"/>
  </si>
  <si>
    <r>
      <rPr>
        <i/>
        <sz val="10"/>
        <rFont val="Arial"/>
        <family val="2"/>
      </rPr>
      <t>u</t>
    </r>
    <r>
      <rPr>
        <vertAlign val="superscript"/>
        <sz val="10"/>
        <rFont val="Arial"/>
        <family val="2"/>
      </rPr>
      <t>2</t>
    </r>
    <r>
      <rPr>
        <sz val="10"/>
        <rFont val="Arial"/>
        <family val="2"/>
      </rPr>
      <t>(x</t>
    </r>
    <r>
      <rPr>
        <vertAlign val="subscript"/>
        <sz val="10"/>
        <rFont val="Arial"/>
        <family val="2"/>
      </rPr>
      <t>ref</t>
    </r>
    <r>
      <rPr>
        <sz val="10"/>
        <rFont val="Arial"/>
        <family val="2"/>
      </rPr>
      <t>)</t>
    </r>
    <phoneticPr fontId="3" type="noConversion"/>
  </si>
  <si>
    <r>
      <rPr>
        <i/>
        <sz val="10"/>
        <rFont val="Arial"/>
        <family val="2"/>
      </rPr>
      <t>u</t>
    </r>
    <r>
      <rPr>
        <vertAlign val="superscript"/>
        <sz val="10"/>
        <rFont val="Arial"/>
        <family val="2"/>
      </rPr>
      <t>2</t>
    </r>
    <r>
      <rPr>
        <vertAlign val="subscript"/>
        <sz val="10"/>
        <rFont val="Arial"/>
        <family val="2"/>
      </rPr>
      <t>cor</t>
    </r>
    <r>
      <rPr>
        <sz val="10"/>
        <rFont val="Arial"/>
        <family val="2"/>
      </rPr>
      <t>(x</t>
    </r>
    <r>
      <rPr>
        <vertAlign val="subscript"/>
        <sz val="10"/>
        <rFont val="Arial"/>
        <family val="2"/>
      </rPr>
      <t>ref</t>
    </r>
    <r>
      <rPr>
        <sz val="10"/>
        <rFont val="Arial"/>
        <family val="2"/>
      </rPr>
      <t>)</t>
    </r>
    <phoneticPr fontId="3" type="noConversion"/>
  </si>
  <si>
    <t>mL/min</t>
    <phoneticPr fontId="3" type="noConversion"/>
  </si>
  <si>
    <t>Criterion D</t>
  </si>
  <si>
    <t>Criterion B</t>
  </si>
  <si>
    <r>
      <t>Criterion A,</t>
    </r>
    <r>
      <rPr>
        <i/>
        <sz val="10"/>
        <color theme="1"/>
        <rFont val="Arial"/>
        <family val="2"/>
      </rPr>
      <t xml:space="preserve"> E</t>
    </r>
    <r>
      <rPr>
        <vertAlign val="subscript"/>
        <sz val="10"/>
        <color theme="1"/>
        <rFont val="Arial"/>
        <family val="2"/>
      </rPr>
      <t>n</t>
    </r>
    <r>
      <rPr>
        <sz val="10"/>
        <color theme="1"/>
        <rFont val="Arial"/>
        <family val="2"/>
      </rPr>
      <t>&lt;=1?</t>
    </r>
  </si>
  <si>
    <r>
      <t>Criterion A, |</t>
    </r>
    <r>
      <rPr>
        <i/>
        <sz val="10"/>
        <color theme="1"/>
        <rFont val="Arial"/>
        <family val="2"/>
      </rPr>
      <t>E</t>
    </r>
    <r>
      <rPr>
        <vertAlign val="subscript"/>
        <sz val="10"/>
        <color theme="1"/>
        <rFont val="Arial"/>
        <family val="2"/>
      </rPr>
      <t>ni</t>
    </r>
    <r>
      <rPr>
        <sz val="10"/>
        <color theme="1"/>
        <rFont val="Arial"/>
        <family val="2"/>
      </rPr>
      <t>|</t>
    </r>
    <r>
      <rPr>
        <sz val="10"/>
        <color theme="1"/>
        <rFont val="Malgun Gothic Semilight"/>
        <family val="2"/>
        <charset val="136"/>
      </rPr>
      <t>≤</t>
    </r>
    <r>
      <rPr>
        <sz val="10"/>
        <color theme="1"/>
        <rFont val="Arial"/>
        <family val="2"/>
      </rPr>
      <t xml:space="preserve"> 1</t>
    </r>
  </si>
  <si>
    <r>
      <t>Sum(1/</t>
    </r>
    <r>
      <rPr>
        <i/>
        <sz val="10"/>
        <rFont val="Arial"/>
        <family val="2"/>
      </rPr>
      <t>u</t>
    </r>
    <r>
      <rPr>
        <vertAlign val="superscript"/>
        <sz val="10"/>
        <rFont val="Arial"/>
        <family val="2"/>
      </rPr>
      <t>2</t>
    </r>
    <r>
      <rPr>
        <sz val="10"/>
        <rFont val="Arial"/>
        <family val="2"/>
      </rPr>
      <t>(x</t>
    </r>
    <r>
      <rPr>
        <vertAlign val="subscript"/>
        <sz val="10"/>
        <rFont val="Arial"/>
        <family val="2"/>
      </rPr>
      <t>i</t>
    </r>
    <r>
      <rPr>
        <sz val="10"/>
        <rFont val="Arial"/>
        <family val="2"/>
      </rPr>
      <t>))</t>
    </r>
  </si>
  <si>
    <r>
      <rPr>
        <i/>
        <sz val="10"/>
        <rFont val="Arial"/>
        <family val="2"/>
      </rPr>
      <t>x</t>
    </r>
    <r>
      <rPr>
        <vertAlign val="subscript"/>
        <sz val="10"/>
        <rFont val="Arial"/>
        <family val="2"/>
      </rPr>
      <t>ref</t>
    </r>
  </si>
  <si>
    <r>
      <rPr>
        <i/>
        <sz val="10"/>
        <color indexed="8"/>
        <rFont val="Arial"/>
        <family val="2"/>
      </rPr>
      <t>u</t>
    </r>
    <r>
      <rPr>
        <vertAlign val="subscript"/>
        <sz val="10"/>
        <color indexed="8"/>
        <rFont val="Arial"/>
        <family val="2"/>
      </rPr>
      <t>CRV</t>
    </r>
  </si>
  <si>
    <r>
      <rPr>
        <i/>
        <sz val="10"/>
        <color indexed="8"/>
        <rFont val="Arial"/>
        <family val="2"/>
      </rPr>
      <t>U</t>
    </r>
    <r>
      <rPr>
        <vertAlign val="subscript"/>
        <sz val="10"/>
        <color indexed="8"/>
        <rFont val="Arial"/>
        <family val="2"/>
      </rPr>
      <t>CRV</t>
    </r>
  </si>
  <si>
    <t>This spreadsheet will calculate a comparison reference value (CRV), degrees of equivalence, uncertainties, etc. following the methods of Cox 2002.</t>
  </si>
  <si>
    <t>It will handle up to 15 labs and 18 set points: use [-] in unused cells. Cells shaded yellow can be used as inputs, the rest are outputs.</t>
  </si>
  <si>
    <t>The user can remove discrepant results by entering negative values of Ubase in Table 2. Chi-squared test is applied at cell U321:U339.</t>
  </si>
  <si>
    <t>Results by set point</t>
  </si>
  <si>
    <t>Comparison Reference Value (CRV) calculations</t>
  </si>
  <si>
    <t>This section handles only 10 labs so far (not 15)</t>
  </si>
  <si>
    <t>maxChi</t>
  </si>
  <si>
    <r>
      <t>Chi</t>
    </r>
    <r>
      <rPr>
        <vertAlign val="superscript"/>
        <sz val="10"/>
        <rFont val="Arial"/>
        <family val="2"/>
      </rPr>
      <t>2</t>
    </r>
  </si>
  <si>
    <t>Lab H</t>
  </si>
  <si>
    <t>Lab I</t>
  </si>
  <si>
    <t>Lab J</t>
  </si>
  <si>
    <t>increment</t>
  </si>
  <si>
    <r>
      <rPr>
        <i/>
        <sz val="10"/>
        <color indexed="8"/>
        <rFont val="Arial"/>
        <family val="2"/>
      </rPr>
      <t>U</t>
    </r>
    <r>
      <rPr>
        <vertAlign val="subscript"/>
        <sz val="10"/>
        <color indexed="8"/>
        <rFont val="Arial"/>
        <family val="2"/>
      </rPr>
      <t>T</t>
    </r>
  </si>
  <si>
    <r>
      <rPr>
        <i/>
        <sz val="10"/>
        <color indexed="8"/>
        <rFont val="Arial"/>
        <family val="2"/>
      </rPr>
      <t>U</t>
    </r>
    <r>
      <rPr>
        <vertAlign val="subscript"/>
        <sz val="10"/>
        <color indexed="8"/>
        <rFont val="Arial"/>
        <family val="2"/>
      </rPr>
      <t>P</t>
    </r>
  </si>
  <si>
    <r>
      <rPr>
        <i/>
        <sz val="10"/>
        <color indexed="8"/>
        <rFont val="Arial"/>
        <family val="2"/>
      </rPr>
      <t>U</t>
    </r>
    <r>
      <rPr>
        <vertAlign val="subscript"/>
        <sz val="10"/>
        <color indexed="8"/>
        <rFont val="Arial"/>
        <family val="2"/>
      </rPr>
      <t>other</t>
    </r>
  </si>
  <si>
    <r>
      <t xml:space="preserve">Table 7. Degree of equivalence, </t>
    </r>
    <r>
      <rPr>
        <i/>
        <sz val="10"/>
        <color indexed="8"/>
        <rFont val="Arial"/>
        <family val="2"/>
      </rPr>
      <t>d</t>
    </r>
    <r>
      <rPr>
        <i/>
        <vertAlign val="subscript"/>
        <sz val="10"/>
        <color indexed="8"/>
        <rFont val="Arial"/>
        <family val="2"/>
      </rPr>
      <t>i</t>
    </r>
    <r>
      <rPr>
        <sz val="10"/>
        <color theme="1"/>
        <rFont val="Arial"/>
        <family val="2"/>
      </rPr>
      <t xml:space="preserve"> (%)</t>
    </r>
  </si>
  <si>
    <r>
      <t xml:space="preserve">Table 8. Uncertainty of degree of equivalence, </t>
    </r>
    <r>
      <rPr>
        <i/>
        <sz val="10"/>
        <color indexed="8"/>
        <rFont val="Arial"/>
        <family val="2"/>
      </rPr>
      <t>U</t>
    </r>
    <r>
      <rPr>
        <sz val="10"/>
        <color theme="1"/>
        <rFont val="Arial"/>
        <family val="2"/>
      </rPr>
      <t>(</t>
    </r>
    <r>
      <rPr>
        <i/>
        <sz val="10"/>
        <color indexed="8"/>
        <rFont val="Arial"/>
        <family val="2"/>
      </rPr>
      <t>d</t>
    </r>
    <r>
      <rPr>
        <i/>
        <vertAlign val="subscript"/>
        <sz val="10"/>
        <color indexed="8"/>
        <rFont val="Arial"/>
        <family val="2"/>
      </rPr>
      <t>i</t>
    </r>
    <r>
      <rPr>
        <sz val="10"/>
        <color theme="1"/>
        <rFont val="Arial"/>
        <family val="2"/>
      </rPr>
      <t>) (</t>
    </r>
    <r>
      <rPr>
        <i/>
        <sz val="10"/>
        <color indexed="8"/>
        <rFont val="Arial"/>
        <family val="2"/>
      </rPr>
      <t>k</t>
    </r>
    <r>
      <rPr>
        <sz val="10"/>
        <color theme="1"/>
        <rFont val="Arial"/>
        <family val="2"/>
      </rPr>
      <t>=2, %)</t>
    </r>
  </si>
  <si>
    <r>
      <t xml:space="preserve">Table 9. </t>
    </r>
    <r>
      <rPr>
        <i/>
        <sz val="10"/>
        <color indexed="8"/>
        <rFont val="Arial"/>
        <family val="2"/>
      </rPr>
      <t>E</t>
    </r>
    <r>
      <rPr>
        <i/>
        <vertAlign val="subscript"/>
        <sz val="10"/>
        <color indexed="8"/>
        <rFont val="Arial"/>
        <family val="2"/>
      </rPr>
      <t>n</t>
    </r>
    <r>
      <rPr>
        <sz val="10"/>
        <color theme="1"/>
        <rFont val="Arial"/>
        <family val="2"/>
      </rPr>
      <t xml:space="preserve"> values</t>
    </r>
  </si>
  <si>
    <t xml:space="preserve">Date </t>
  </si>
  <si>
    <t>Author</t>
  </si>
  <si>
    <t>Change to spreadsheet</t>
  </si>
  <si>
    <t>J. Wright</t>
  </si>
  <si>
    <t>User can remove discrepant results by entering negative values of Ubase in Table 2.</t>
  </si>
  <si>
    <t>Lab A</t>
  </si>
  <si>
    <t>Lab B</t>
  </si>
  <si>
    <t>Lab C</t>
  </si>
  <si>
    <t>Lab D</t>
  </si>
  <si>
    <t>Lab E</t>
  </si>
  <si>
    <t>Lab F</t>
  </si>
  <si>
    <t>Lab G</t>
  </si>
  <si>
    <t>J. Barbe</t>
  </si>
  <si>
    <t>First version to come into J. Wright's possession from Jean Barbe of LNE.</t>
  </si>
  <si>
    <r>
      <t xml:space="preserve">Added degree of equivalence plots and tables showing results from Criteria A, B, and D that are explained in Wright, J., Toman, B., Mickan, B., Wubbeler, G., Bodnar, O., and Elster, C., </t>
    </r>
    <r>
      <rPr>
        <i/>
        <sz val="11"/>
        <color theme="1"/>
        <rFont val="Calibri"/>
        <family val="2"/>
        <scheme val="minor"/>
      </rPr>
      <t>Transfer Standard Uncertainty Can Cause Inconclusive Inter-Laboratory Comparisons</t>
    </r>
    <r>
      <rPr>
        <sz val="11"/>
        <color theme="1"/>
        <rFont val="Calibri"/>
        <family val="2"/>
        <scheme val="minor"/>
      </rPr>
      <t>, Metrologia 53, pp. 1243 to 1258, October, 2016.</t>
    </r>
  </si>
  <si>
    <r>
      <rPr>
        <i/>
        <sz val="10"/>
        <color rgb="FF000000"/>
        <rFont val="Arial"/>
        <family val="2"/>
      </rPr>
      <t>x</t>
    </r>
    <r>
      <rPr>
        <vertAlign val="subscript"/>
        <sz val="10"/>
        <color rgb="FF000000"/>
        <rFont val="Arial"/>
        <family val="2"/>
      </rPr>
      <t>CRV</t>
    </r>
  </si>
  <si>
    <r>
      <t>(</t>
    </r>
    <r>
      <rPr>
        <i/>
        <sz val="10"/>
        <rFont val="Arial"/>
        <family val="2"/>
      </rPr>
      <t>x</t>
    </r>
    <r>
      <rPr>
        <vertAlign val="subscript"/>
        <sz val="10"/>
        <rFont val="Arial"/>
        <family val="2"/>
      </rPr>
      <t>i</t>
    </r>
    <r>
      <rPr>
        <sz val="10"/>
        <rFont val="Arial"/>
        <family val="2"/>
      </rPr>
      <t>-</t>
    </r>
    <r>
      <rPr>
        <i/>
        <sz val="10"/>
        <rFont val="Arial"/>
        <family val="2"/>
      </rPr>
      <t>x</t>
    </r>
    <r>
      <rPr>
        <vertAlign val="subscript"/>
        <sz val="10"/>
        <rFont val="Arial"/>
        <family val="2"/>
      </rPr>
      <t>CRV</t>
    </r>
    <r>
      <rPr>
        <sz val="10"/>
        <rFont val="Arial"/>
        <family val="2"/>
      </rPr>
      <t>)</t>
    </r>
    <r>
      <rPr>
        <vertAlign val="superscript"/>
        <sz val="10"/>
        <rFont val="Arial"/>
        <family val="2"/>
      </rPr>
      <t>2</t>
    </r>
    <r>
      <rPr>
        <sz val="10"/>
        <rFont val="Arial"/>
        <family val="2"/>
      </rPr>
      <t>/</t>
    </r>
    <r>
      <rPr>
        <i/>
        <sz val="10"/>
        <rFont val="Arial"/>
        <family val="2"/>
      </rPr>
      <t>u</t>
    </r>
    <r>
      <rPr>
        <vertAlign val="superscript"/>
        <sz val="10"/>
        <rFont val="Arial"/>
        <family val="2"/>
      </rPr>
      <t>2</t>
    </r>
    <r>
      <rPr>
        <sz val="10"/>
        <rFont val="Arial"/>
        <family val="2"/>
      </rPr>
      <t>(</t>
    </r>
    <r>
      <rPr>
        <i/>
        <sz val="10"/>
        <rFont val="Arial"/>
        <family val="2"/>
      </rPr>
      <t>x</t>
    </r>
    <r>
      <rPr>
        <vertAlign val="subscript"/>
        <sz val="10"/>
        <rFont val="Arial"/>
        <family val="2"/>
      </rPr>
      <t>i</t>
    </r>
    <r>
      <rPr>
        <sz val="10"/>
        <rFont val="Arial"/>
        <family val="2"/>
      </rPr>
      <t>)</t>
    </r>
  </si>
  <si>
    <t>Table 4. Participating lab's traceability dependence: 1=independent of other participants, -1=dependent on another participant so that their measurements are not included in the CRV calculation.</t>
  </si>
  <si>
    <t>Look for notes on individual cells and the document called "Laboratory Comparison Calculations Spreadsheet Template Following Cox 2002 Method" for instructions on using this spreadsheet.</t>
  </si>
  <si>
    <t>Added conditional formatting so that discrepant results turn red in column AB. The user should then change the participant's uncertainty for the discrepant measurement to a negative value in the appropriate cell in Table 2. This removes that measurement from the CRV calculation and uses the uncorrelated equation for calculating u(di). This spreadsheet was validated by comparison of  results from an independently programmed spreadsheet made by Bodo Mickan and/or Rainer Kramer of PTB called CCM-K6-2017_RV-calculations.xlsx when applied to the K6-2017 gas flow comparison.</t>
  </si>
  <si>
    <t>Added traceability dependence (Table 4) where +1 or -1 is entered depending upon whether the lab's flow traceability is independent (+1) or dependent (-1) of other participants.  These values are used during calculation of the uncertainty of the degree of equivalence and also in uncertainty weighting (columns X and Y), Chi-squared calculations (AA and AB). Added columns for entry of suggested transfer standard uncertainty components (root-sum-squared in column G).</t>
  </si>
  <si>
    <t>Fixed conditional formatting for column W, Lab J. Fixed criterion D formulas.</t>
  </si>
  <si>
    <t>Improved graph at column CF.</t>
  </si>
  <si>
    <r>
      <t>max (</t>
    </r>
    <r>
      <rPr>
        <i/>
        <sz val="10"/>
        <color indexed="8"/>
        <rFont val="Arial"/>
        <family val="2"/>
      </rPr>
      <t>U</t>
    </r>
    <r>
      <rPr>
        <vertAlign val="subscript"/>
        <sz val="10"/>
        <color indexed="8"/>
        <rFont val="Arial"/>
        <family val="2"/>
      </rPr>
      <t>comp</t>
    </r>
    <r>
      <rPr>
        <sz val="10"/>
        <color theme="1"/>
        <rFont val="Arial"/>
        <family val="2"/>
      </rPr>
      <t>/</t>
    </r>
    <r>
      <rPr>
        <i/>
        <sz val="10"/>
        <color indexed="8"/>
        <rFont val="Arial"/>
        <family val="2"/>
      </rPr>
      <t>U</t>
    </r>
    <r>
      <rPr>
        <vertAlign val="subscript"/>
        <sz val="10"/>
        <color indexed="8"/>
        <rFont val="Arial"/>
        <family val="2"/>
      </rPr>
      <t>base, i</t>
    </r>
    <r>
      <rPr>
        <sz val="10"/>
        <color theme="1"/>
        <rFont val="Arial"/>
        <family val="2"/>
      </rPr>
      <t>)</t>
    </r>
  </si>
  <si>
    <r>
      <rPr>
        <i/>
        <sz val="10"/>
        <color indexed="8"/>
        <rFont val="Arial"/>
        <family val="2"/>
      </rPr>
      <t>U</t>
    </r>
    <r>
      <rPr>
        <vertAlign val="subscript"/>
        <sz val="10"/>
        <color indexed="8"/>
        <rFont val="Arial"/>
        <family val="2"/>
      </rPr>
      <t>drift</t>
    </r>
  </si>
  <si>
    <r>
      <t xml:space="preserve">Table 3. Reproducibility, </t>
    </r>
    <r>
      <rPr>
        <i/>
        <sz val="10"/>
        <color indexed="8"/>
        <rFont val="Arial"/>
        <family val="2"/>
      </rPr>
      <t>U</t>
    </r>
    <r>
      <rPr>
        <vertAlign val="subscript"/>
        <sz val="10"/>
        <color indexed="8"/>
        <rFont val="Arial"/>
        <family val="2"/>
      </rPr>
      <t xml:space="preserve">R </t>
    </r>
    <r>
      <rPr>
        <i/>
        <vertAlign val="subscript"/>
        <sz val="10"/>
        <color rgb="FF000000"/>
        <rFont val="Arial"/>
        <family val="2"/>
      </rPr>
      <t xml:space="preserve">i </t>
    </r>
    <r>
      <rPr>
        <vertAlign val="subscript"/>
        <sz val="10"/>
        <color indexed="8"/>
        <rFont val="Arial"/>
        <family val="2"/>
      </rPr>
      <t>,</t>
    </r>
    <r>
      <rPr>
        <sz val="10"/>
        <color theme="1"/>
        <rFont val="Arial"/>
        <family val="2"/>
      </rPr>
      <t xml:space="preserve"> </t>
    </r>
    <r>
      <rPr>
        <i/>
        <sz val="10"/>
        <color indexed="8"/>
        <rFont val="Arial"/>
        <family val="2"/>
      </rPr>
      <t>k</t>
    </r>
    <r>
      <rPr>
        <sz val="10"/>
        <color theme="1"/>
        <rFont val="Arial"/>
        <family val="2"/>
      </rPr>
      <t>=2  (%)</t>
    </r>
  </si>
  <si>
    <r>
      <t xml:space="preserve">Changed the numerator in Criterion B to use </t>
    </r>
    <r>
      <rPr>
        <i/>
        <sz val="11"/>
        <color theme="1"/>
        <rFont val="Calibri"/>
        <family val="2"/>
        <scheme val="minor"/>
      </rPr>
      <t>U</t>
    </r>
    <r>
      <rPr>
        <vertAlign val="subscript"/>
        <sz val="11"/>
        <color theme="1"/>
        <rFont val="Calibri"/>
        <family val="2"/>
        <scheme val="minor"/>
      </rPr>
      <t xml:space="preserve">comp </t>
    </r>
    <r>
      <rPr>
        <i/>
        <vertAlign val="subscript"/>
        <sz val="11"/>
        <color theme="1"/>
        <rFont val="Calibri"/>
        <family val="2"/>
        <scheme val="minor"/>
      </rPr>
      <t>i</t>
    </r>
    <r>
      <rPr>
        <sz val="11"/>
        <color theme="1"/>
        <rFont val="Calibri"/>
        <family val="2"/>
        <scheme val="minor"/>
      </rPr>
      <t>/</t>
    </r>
    <r>
      <rPr>
        <i/>
        <sz val="11"/>
        <color theme="1"/>
        <rFont val="Calibri"/>
        <family val="2"/>
        <scheme val="minor"/>
      </rPr>
      <t>U</t>
    </r>
    <r>
      <rPr>
        <vertAlign val="subscript"/>
        <sz val="11"/>
        <color theme="1"/>
        <rFont val="Calibri"/>
        <family val="2"/>
        <scheme val="minor"/>
      </rPr>
      <t xml:space="preserve">base </t>
    </r>
    <r>
      <rPr>
        <i/>
        <vertAlign val="subscript"/>
        <sz val="11"/>
        <color theme="1"/>
        <rFont val="Calibri"/>
        <family val="2"/>
        <scheme val="minor"/>
      </rPr>
      <t>i</t>
    </r>
    <r>
      <rPr>
        <sz val="11"/>
        <color theme="1"/>
        <rFont val="Calibri"/>
        <family val="2"/>
        <scheme val="minor"/>
      </rPr>
      <t xml:space="preserve"> instead of </t>
    </r>
    <r>
      <rPr>
        <i/>
        <sz val="11"/>
        <color theme="1"/>
        <rFont val="Calibri"/>
        <family val="2"/>
        <scheme val="minor"/>
      </rPr>
      <t>U</t>
    </r>
    <r>
      <rPr>
        <vertAlign val="subscript"/>
        <sz val="11"/>
        <color theme="1"/>
        <rFont val="Calibri"/>
        <family val="2"/>
        <scheme val="minor"/>
      </rPr>
      <t>TS</t>
    </r>
    <r>
      <rPr>
        <sz val="11"/>
        <color theme="1"/>
        <rFont val="Calibri"/>
        <family val="2"/>
        <scheme val="minor"/>
      </rPr>
      <t>/</t>
    </r>
    <r>
      <rPr>
        <i/>
        <sz val="11"/>
        <color theme="1"/>
        <rFont val="Calibri"/>
        <family val="2"/>
        <scheme val="minor"/>
      </rPr>
      <t>U</t>
    </r>
    <r>
      <rPr>
        <vertAlign val="subscript"/>
        <sz val="11"/>
        <color theme="1"/>
        <rFont val="Calibri"/>
        <family val="2"/>
        <scheme val="minor"/>
      </rPr>
      <t>base,</t>
    </r>
    <r>
      <rPr>
        <i/>
        <vertAlign val="subscript"/>
        <sz val="11"/>
        <color theme="1"/>
        <rFont val="Calibri"/>
        <family val="2"/>
        <scheme val="minor"/>
      </rPr>
      <t>i</t>
    </r>
    <r>
      <rPr>
        <vertAlign val="subscript"/>
        <sz val="11"/>
        <color theme="1"/>
        <rFont val="Calibri"/>
        <family val="2"/>
        <scheme val="minor"/>
      </rPr>
      <t xml:space="preserve"> </t>
    </r>
    <r>
      <rPr>
        <sz val="11"/>
        <color theme="1"/>
        <rFont val="Calibri"/>
        <family val="2"/>
        <scheme val="minor"/>
      </rPr>
      <t xml:space="preserve">where </t>
    </r>
    <r>
      <rPr>
        <i/>
        <sz val="11"/>
        <color theme="1"/>
        <rFont val="Calibri"/>
        <family val="2"/>
        <scheme val="minor"/>
      </rPr>
      <t>U</t>
    </r>
    <r>
      <rPr>
        <vertAlign val="subscript"/>
        <sz val="11"/>
        <color theme="1"/>
        <rFont val="Calibri"/>
        <family val="2"/>
        <scheme val="minor"/>
      </rPr>
      <t>comp</t>
    </r>
    <r>
      <rPr>
        <i/>
        <vertAlign val="subscript"/>
        <sz val="11"/>
        <color theme="1"/>
        <rFont val="Calibri"/>
        <family val="2"/>
        <scheme val="minor"/>
      </rPr>
      <t xml:space="preserve"> i</t>
    </r>
    <r>
      <rPr>
        <sz val="11"/>
        <color theme="1"/>
        <rFont val="Calibri"/>
        <family val="2"/>
        <scheme val="minor"/>
      </rPr>
      <t xml:space="preserve"> is the RSS of the transfer standard uncertainty (</t>
    </r>
    <r>
      <rPr>
        <i/>
        <sz val="11"/>
        <color theme="1"/>
        <rFont val="Calibri"/>
        <family val="2"/>
        <scheme val="minor"/>
      </rPr>
      <t>U</t>
    </r>
    <r>
      <rPr>
        <vertAlign val="subscript"/>
        <sz val="11"/>
        <color theme="1"/>
        <rFont val="Calibri"/>
        <family val="2"/>
        <scheme val="minor"/>
      </rPr>
      <t>TS</t>
    </r>
    <r>
      <rPr>
        <sz val="11"/>
        <color theme="1"/>
        <rFont val="Calibri"/>
        <family val="2"/>
        <scheme val="minor"/>
      </rPr>
      <t>) and the repeatability measured in each participating lab (</t>
    </r>
    <r>
      <rPr>
        <i/>
        <sz val="11"/>
        <color theme="1"/>
        <rFont val="Calibri"/>
        <family val="2"/>
        <scheme val="minor"/>
      </rPr>
      <t>U</t>
    </r>
    <r>
      <rPr>
        <vertAlign val="subscript"/>
        <sz val="11"/>
        <color theme="1"/>
        <rFont val="Calibri"/>
        <family val="2"/>
        <scheme val="minor"/>
      </rPr>
      <t>R,</t>
    </r>
    <r>
      <rPr>
        <i/>
        <vertAlign val="subscript"/>
        <sz val="11"/>
        <color theme="1"/>
        <rFont val="Calibri"/>
        <family val="2"/>
        <scheme val="minor"/>
      </rPr>
      <t>i</t>
    </r>
    <r>
      <rPr>
        <sz val="11"/>
        <color theme="1"/>
        <rFont val="Calibri"/>
        <family val="2"/>
        <scheme val="minor"/>
      </rPr>
      <t>). This change was made based on suggestions from Frahm and Buker.</t>
    </r>
  </si>
  <si>
    <r>
      <t xml:space="preserve">Table 2. Reported participating lab uncertainty, </t>
    </r>
    <r>
      <rPr>
        <i/>
        <sz val="10"/>
        <color indexed="8"/>
        <rFont val="Arial"/>
        <family val="2"/>
      </rPr>
      <t>U</t>
    </r>
    <r>
      <rPr>
        <vertAlign val="subscript"/>
        <sz val="10"/>
        <color indexed="8"/>
        <rFont val="Arial"/>
        <family val="2"/>
      </rPr>
      <t xml:space="preserve">base </t>
    </r>
    <r>
      <rPr>
        <i/>
        <vertAlign val="subscript"/>
        <sz val="10"/>
        <color indexed="8"/>
        <rFont val="Arial"/>
        <family val="2"/>
      </rPr>
      <t>i</t>
    </r>
    <r>
      <rPr>
        <vertAlign val="subscript"/>
        <sz val="10"/>
        <color indexed="8"/>
        <rFont val="Arial"/>
        <family val="2"/>
      </rPr>
      <t xml:space="preserve"> </t>
    </r>
    <r>
      <rPr>
        <sz val="10"/>
        <color theme="1"/>
        <rFont val="Arial"/>
        <family val="2"/>
      </rPr>
      <t xml:space="preserve">, </t>
    </r>
    <r>
      <rPr>
        <i/>
        <sz val="10"/>
        <color indexed="8"/>
        <rFont val="Arial"/>
        <family val="2"/>
      </rPr>
      <t>k</t>
    </r>
    <r>
      <rPr>
        <sz val="10"/>
        <color theme="1"/>
        <rFont val="Arial"/>
        <family val="2"/>
      </rPr>
      <t>=2</t>
    </r>
    <r>
      <rPr>
        <vertAlign val="subscript"/>
        <sz val="10"/>
        <color indexed="8"/>
        <rFont val="Arial"/>
        <family val="2"/>
      </rPr>
      <t xml:space="preserve"> </t>
    </r>
    <r>
      <rPr>
        <sz val="10"/>
        <color theme="1"/>
        <rFont val="Arial"/>
        <family val="2"/>
      </rPr>
      <t>(%)</t>
    </r>
  </si>
  <si>
    <r>
      <rPr>
        <i/>
        <sz val="10"/>
        <color theme="1"/>
        <rFont val="Arial"/>
        <family val="2"/>
      </rPr>
      <t>U</t>
    </r>
    <r>
      <rPr>
        <vertAlign val="subscript"/>
        <sz val="10"/>
        <color theme="1"/>
        <rFont val="Arial"/>
        <family val="2"/>
      </rPr>
      <t xml:space="preserve">R </t>
    </r>
    <r>
      <rPr>
        <i/>
        <vertAlign val="subscript"/>
        <sz val="10"/>
        <color theme="1"/>
        <rFont val="Arial"/>
        <family val="2"/>
      </rPr>
      <t>i</t>
    </r>
    <r>
      <rPr>
        <sz val="10"/>
        <color theme="1"/>
        <rFont val="Arial"/>
        <family val="2"/>
      </rPr>
      <t xml:space="preserve"> , </t>
    </r>
    <r>
      <rPr>
        <i/>
        <sz val="10"/>
        <color theme="1"/>
        <rFont val="Arial"/>
        <family val="2"/>
      </rPr>
      <t>k</t>
    </r>
    <r>
      <rPr>
        <sz val="10"/>
        <color theme="1"/>
        <rFont val="Arial"/>
        <family val="2"/>
      </rPr>
      <t>=2  (%)</t>
    </r>
  </si>
  <si>
    <r>
      <t>P</t>
    </r>
    <r>
      <rPr>
        <i/>
        <vertAlign val="subscript"/>
        <sz val="10"/>
        <color theme="1"/>
        <rFont val="Arial"/>
        <family val="2"/>
      </rPr>
      <t>i</t>
    </r>
  </si>
  <si>
    <r>
      <rPr>
        <i/>
        <sz val="10"/>
        <color theme="1"/>
        <rFont val="Arial"/>
        <family val="2"/>
      </rPr>
      <t>U</t>
    </r>
    <r>
      <rPr>
        <vertAlign val="subscript"/>
        <sz val="10"/>
        <color theme="1"/>
        <rFont val="Arial"/>
        <family val="2"/>
      </rPr>
      <t>base</t>
    </r>
    <r>
      <rPr>
        <sz val="10"/>
        <color theme="1"/>
        <rFont val="Arial"/>
        <family val="2"/>
      </rPr>
      <t xml:space="preserve"> </t>
    </r>
    <r>
      <rPr>
        <i/>
        <vertAlign val="subscript"/>
        <sz val="10"/>
        <color theme="1"/>
        <rFont val="Arial"/>
        <family val="2"/>
      </rPr>
      <t>i</t>
    </r>
    <r>
      <rPr>
        <i/>
        <sz val="10"/>
        <color theme="1"/>
        <rFont val="Arial"/>
        <family val="2"/>
      </rPr>
      <t xml:space="preserve"> </t>
    </r>
    <r>
      <rPr>
        <sz val="10"/>
        <color theme="1"/>
        <rFont val="Arial"/>
        <family val="2"/>
      </rPr>
      <t xml:space="preserve">, </t>
    </r>
    <r>
      <rPr>
        <i/>
        <sz val="10"/>
        <color theme="1"/>
        <rFont val="Arial"/>
        <family val="2"/>
      </rPr>
      <t>k</t>
    </r>
    <r>
      <rPr>
        <sz val="10"/>
        <color theme="1"/>
        <rFont val="Arial"/>
        <family val="2"/>
      </rPr>
      <t>=2 (%)</t>
    </r>
  </si>
  <si>
    <r>
      <rPr>
        <i/>
        <sz val="10"/>
        <color theme="1"/>
        <rFont val="Arial"/>
        <family val="2"/>
      </rPr>
      <t>U</t>
    </r>
    <r>
      <rPr>
        <vertAlign val="subscript"/>
        <sz val="10"/>
        <color theme="1"/>
        <rFont val="Arial"/>
        <family val="2"/>
      </rPr>
      <t xml:space="preserve">x </t>
    </r>
    <r>
      <rPr>
        <i/>
        <vertAlign val="subscript"/>
        <sz val="10"/>
        <color theme="1"/>
        <rFont val="Arial"/>
        <family val="2"/>
      </rPr>
      <t>i</t>
    </r>
    <r>
      <rPr>
        <sz val="10"/>
        <color theme="1"/>
        <rFont val="Arial"/>
        <family val="2"/>
      </rPr>
      <t xml:space="preserve"> = </t>
    </r>
    <r>
      <rPr>
        <i/>
        <sz val="10"/>
        <color theme="1"/>
        <rFont val="Arial"/>
        <family val="2"/>
      </rPr>
      <t xml:space="preserve">RSS </t>
    </r>
    <r>
      <rPr>
        <sz val="10"/>
        <color theme="1"/>
        <rFont val="Arial"/>
        <family val="2"/>
      </rPr>
      <t>[</t>
    </r>
    <r>
      <rPr>
        <i/>
        <sz val="10"/>
        <color theme="1"/>
        <rFont val="Arial"/>
        <family val="2"/>
      </rPr>
      <t>U</t>
    </r>
    <r>
      <rPr>
        <vertAlign val="subscript"/>
        <sz val="10"/>
        <color theme="1"/>
        <rFont val="Arial"/>
        <family val="2"/>
      </rPr>
      <t xml:space="preserve">base </t>
    </r>
    <r>
      <rPr>
        <i/>
        <vertAlign val="subscript"/>
        <sz val="10"/>
        <color theme="1"/>
        <rFont val="Arial"/>
        <family val="2"/>
      </rPr>
      <t>i</t>
    </r>
    <r>
      <rPr>
        <sz val="10"/>
        <color theme="1"/>
        <rFont val="Arial"/>
        <family val="2"/>
      </rPr>
      <t xml:space="preserve">, </t>
    </r>
    <r>
      <rPr>
        <i/>
        <sz val="10"/>
        <color theme="1"/>
        <rFont val="Arial"/>
        <family val="2"/>
      </rPr>
      <t>U</t>
    </r>
    <r>
      <rPr>
        <vertAlign val="subscript"/>
        <sz val="10"/>
        <color theme="1"/>
        <rFont val="Arial"/>
        <family val="2"/>
      </rPr>
      <t>TS</t>
    </r>
    <r>
      <rPr>
        <sz val="10"/>
        <color theme="1"/>
        <rFont val="Arial"/>
        <family val="2"/>
      </rPr>
      <t xml:space="preserve">, </t>
    </r>
    <r>
      <rPr>
        <i/>
        <sz val="10"/>
        <color theme="1"/>
        <rFont val="Arial"/>
        <family val="2"/>
      </rPr>
      <t>U</t>
    </r>
    <r>
      <rPr>
        <vertAlign val="subscript"/>
        <sz val="10"/>
        <color theme="1"/>
        <rFont val="Arial"/>
        <family val="2"/>
      </rPr>
      <t xml:space="preserve">R </t>
    </r>
    <r>
      <rPr>
        <i/>
        <vertAlign val="subscript"/>
        <sz val="10"/>
        <color theme="1"/>
        <rFont val="Arial"/>
        <family val="2"/>
      </rPr>
      <t>i</t>
    </r>
    <r>
      <rPr>
        <sz val="10"/>
        <color theme="1"/>
        <rFont val="Arial"/>
        <family val="2"/>
      </rPr>
      <t xml:space="preserve">], </t>
    </r>
    <r>
      <rPr>
        <i/>
        <sz val="10"/>
        <color theme="1"/>
        <rFont val="Arial"/>
        <family val="2"/>
      </rPr>
      <t>k</t>
    </r>
    <r>
      <rPr>
        <sz val="10"/>
        <color theme="1"/>
        <rFont val="Arial"/>
        <family val="2"/>
      </rPr>
      <t>=2 (%).</t>
    </r>
  </si>
  <si>
    <r>
      <t xml:space="preserve"> </t>
    </r>
    <r>
      <rPr>
        <i/>
        <sz val="10"/>
        <color theme="1"/>
        <rFont val="Arial"/>
        <family val="2"/>
      </rPr>
      <t>U</t>
    </r>
    <r>
      <rPr>
        <vertAlign val="subscript"/>
        <sz val="10"/>
        <color theme="1"/>
        <rFont val="Arial"/>
        <family val="2"/>
      </rPr>
      <t>comp</t>
    </r>
    <r>
      <rPr>
        <i/>
        <vertAlign val="subscript"/>
        <sz val="10"/>
        <color theme="1"/>
        <rFont val="Arial"/>
        <family val="2"/>
      </rPr>
      <t xml:space="preserve"> i </t>
    </r>
    <r>
      <rPr>
        <sz val="10"/>
        <color theme="1"/>
        <rFont val="Arial"/>
        <family val="2"/>
      </rPr>
      <t>/</t>
    </r>
    <r>
      <rPr>
        <i/>
        <sz val="10"/>
        <color theme="1"/>
        <rFont val="Arial"/>
        <family val="2"/>
      </rPr>
      <t xml:space="preserve"> U</t>
    </r>
    <r>
      <rPr>
        <vertAlign val="subscript"/>
        <sz val="10"/>
        <color theme="1"/>
        <rFont val="Arial"/>
        <family val="2"/>
      </rPr>
      <t xml:space="preserve">base, </t>
    </r>
    <r>
      <rPr>
        <i/>
        <vertAlign val="subscript"/>
        <sz val="10"/>
        <color theme="1"/>
        <rFont val="Arial"/>
        <family val="2"/>
      </rPr>
      <t>i</t>
    </r>
  </si>
  <si>
    <r>
      <t xml:space="preserve"> </t>
    </r>
    <r>
      <rPr>
        <i/>
        <sz val="10"/>
        <color theme="1"/>
        <rFont val="Arial"/>
        <family val="2"/>
      </rPr>
      <t>U</t>
    </r>
    <r>
      <rPr>
        <sz val="10"/>
        <color theme="1"/>
        <rFont val="Arial"/>
        <family val="2"/>
      </rPr>
      <t>(</t>
    </r>
    <r>
      <rPr>
        <i/>
        <sz val="10"/>
        <color theme="1"/>
        <rFont val="Arial"/>
        <family val="2"/>
      </rPr>
      <t>d</t>
    </r>
    <r>
      <rPr>
        <i/>
        <vertAlign val="subscript"/>
        <sz val="10"/>
        <color theme="1"/>
        <rFont val="Arial"/>
        <family val="2"/>
      </rPr>
      <t>i</t>
    </r>
    <r>
      <rPr>
        <sz val="10"/>
        <color theme="1"/>
        <rFont val="Arial"/>
        <family val="2"/>
      </rPr>
      <t>) (</t>
    </r>
    <r>
      <rPr>
        <i/>
        <sz val="10"/>
        <color theme="1"/>
        <rFont val="Arial"/>
        <family val="2"/>
      </rPr>
      <t>k</t>
    </r>
    <r>
      <rPr>
        <sz val="10"/>
        <color theme="1"/>
        <rFont val="Arial"/>
        <family val="2"/>
      </rPr>
      <t>=2, %)</t>
    </r>
  </si>
  <si>
    <r>
      <rPr>
        <i/>
        <sz val="10"/>
        <color theme="1"/>
        <rFont val="Arial"/>
        <family val="2"/>
      </rPr>
      <t>E</t>
    </r>
    <r>
      <rPr>
        <vertAlign val="subscript"/>
        <sz val="10"/>
        <color theme="1"/>
        <rFont val="Arial"/>
        <family val="2"/>
      </rPr>
      <t xml:space="preserve">n </t>
    </r>
    <r>
      <rPr>
        <sz val="10"/>
        <color theme="1"/>
        <rFont val="Arial"/>
        <family val="2"/>
      </rPr>
      <t xml:space="preserve">= </t>
    </r>
    <r>
      <rPr>
        <i/>
        <sz val="10"/>
        <color theme="1"/>
        <rFont val="Arial"/>
        <family val="2"/>
      </rPr>
      <t>d</t>
    </r>
    <r>
      <rPr>
        <i/>
        <vertAlign val="subscript"/>
        <sz val="10"/>
        <color theme="1"/>
        <rFont val="Arial"/>
        <family val="2"/>
      </rPr>
      <t>i</t>
    </r>
    <r>
      <rPr>
        <vertAlign val="subscript"/>
        <sz val="10"/>
        <color theme="1"/>
        <rFont val="Arial"/>
        <family val="2"/>
      </rPr>
      <t xml:space="preserve"> </t>
    </r>
    <r>
      <rPr>
        <sz val="10"/>
        <color theme="1"/>
        <rFont val="Arial"/>
        <family val="2"/>
      </rPr>
      <t xml:space="preserve">/ </t>
    </r>
    <r>
      <rPr>
        <i/>
        <sz val="10"/>
        <color theme="1"/>
        <rFont val="Arial"/>
        <family val="2"/>
      </rPr>
      <t>U</t>
    </r>
    <r>
      <rPr>
        <sz val="10"/>
        <color theme="1"/>
        <rFont val="Arial"/>
        <family val="2"/>
      </rPr>
      <t>(</t>
    </r>
    <r>
      <rPr>
        <i/>
        <sz val="10"/>
        <color theme="1"/>
        <rFont val="Arial"/>
        <family val="2"/>
      </rPr>
      <t>d</t>
    </r>
    <r>
      <rPr>
        <i/>
        <vertAlign val="subscript"/>
        <sz val="10"/>
        <color theme="1"/>
        <rFont val="Arial"/>
        <family val="2"/>
      </rPr>
      <t>i</t>
    </r>
    <r>
      <rPr>
        <sz val="10"/>
        <color theme="1"/>
        <rFont val="Arial"/>
        <family val="2"/>
      </rPr>
      <t>)</t>
    </r>
  </si>
  <si>
    <r>
      <t>x</t>
    </r>
    <r>
      <rPr>
        <i/>
        <vertAlign val="subscript"/>
        <sz val="10"/>
        <color theme="1"/>
        <rFont val="Arial"/>
        <family val="2"/>
      </rPr>
      <t xml:space="preserve">i </t>
    </r>
    <r>
      <rPr>
        <sz val="10"/>
        <color theme="1"/>
        <rFont val="Arial"/>
        <family val="2"/>
      </rPr>
      <t>(%)</t>
    </r>
  </si>
  <si>
    <r>
      <rPr>
        <i/>
        <sz val="10"/>
        <color theme="1"/>
        <rFont val="Arial"/>
        <family val="2"/>
      </rPr>
      <t>d</t>
    </r>
    <r>
      <rPr>
        <i/>
        <vertAlign val="subscript"/>
        <sz val="10"/>
        <color theme="1"/>
        <rFont val="Arial"/>
        <family val="2"/>
      </rPr>
      <t>i</t>
    </r>
    <r>
      <rPr>
        <vertAlign val="subscript"/>
        <sz val="10"/>
        <color theme="1"/>
        <rFont val="Arial"/>
        <family val="2"/>
      </rPr>
      <t xml:space="preserve"> </t>
    </r>
    <r>
      <rPr>
        <sz val="10"/>
        <color theme="1"/>
        <rFont val="Arial"/>
        <family val="2"/>
      </rPr>
      <t>(%)</t>
    </r>
  </si>
  <si>
    <r>
      <rPr>
        <i/>
        <sz val="10"/>
        <rFont val="Arial"/>
        <family val="2"/>
      </rPr>
      <t>d</t>
    </r>
    <r>
      <rPr>
        <vertAlign val="subscript"/>
        <sz val="10"/>
        <rFont val="Arial"/>
        <family val="2"/>
      </rPr>
      <t xml:space="preserve">i </t>
    </r>
    <r>
      <rPr>
        <sz val="10"/>
        <rFont val="Arial"/>
        <family val="2"/>
      </rPr>
      <t xml:space="preserve">/ </t>
    </r>
    <r>
      <rPr>
        <i/>
        <sz val="10"/>
        <rFont val="Arial"/>
        <family val="2"/>
      </rPr>
      <t>U</t>
    </r>
    <r>
      <rPr>
        <vertAlign val="subscript"/>
        <sz val="10"/>
        <rFont val="Arial"/>
        <family val="2"/>
      </rPr>
      <t xml:space="preserve">base </t>
    </r>
    <r>
      <rPr>
        <i/>
        <vertAlign val="subscript"/>
        <sz val="10"/>
        <rFont val="Arial"/>
        <family val="2"/>
      </rPr>
      <t>i</t>
    </r>
  </si>
  <si>
    <r>
      <t xml:space="preserve">Table 1. Reported relative error of the TS, </t>
    </r>
    <r>
      <rPr>
        <i/>
        <sz val="10"/>
        <color indexed="8"/>
        <rFont val="Arial"/>
        <family val="2"/>
      </rPr>
      <t>x</t>
    </r>
    <r>
      <rPr>
        <i/>
        <vertAlign val="subscript"/>
        <sz val="10"/>
        <color rgb="FF000000"/>
        <rFont val="Arial"/>
        <family val="2"/>
      </rPr>
      <t>i</t>
    </r>
    <r>
      <rPr>
        <sz val="10"/>
        <color theme="1"/>
        <rFont val="Arial"/>
        <family val="2"/>
      </rPr>
      <t xml:space="preserve"> (%)</t>
    </r>
  </si>
  <si>
    <r>
      <t xml:space="preserve">Table 5. Uncertainty of the reported value </t>
    </r>
    <r>
      <rPr>
        <i/>
        <sz val="10"/>
        <color indexed="8"/>
        <rFont val="Arial"/>
        <family val="2"/>
      </rPr>
      <t>U</t>
    </r>
    <r>
      <rPr>
        <i/>
        <vertAlign val="subscript"/>
        <sz val="10"/>
        <color indexed="8"/>
        <rFont val="Arial"/>
        <family val="2"/>
      </rPr>
      <t>x i =</t>
    </r>
    <r>
      <rPr>
        <i/>
        <sz val="10"/>
        <color indexed="8"/>
        <rFont val="Arial"/>
        <family val="2"/>
      </rPr>
      <t xml:space="preserve"> RSS [U</t>
    </r>
    <r>
      <rPr>
        <vertAlign val="subscript"/>
        <sz val="10"/>
        <color indexed="8"/>
        <rFont val="Arial"/>
        <family val="2"/>
      </rPr>
      <t xml:space="preserve">base </t>
    </r>
    <r>
      <rPr>
        <i/>
        <vertAlign val="subscript"/>
        <sz val="10"/>
        <color rgb="FF000000"/>
        <rFont val="Arial"/>
        <family val="2"/>
      </rPr>
      <t>i</t>
    </r>
    <r>
      <rPr>
        <i/>
        <sz val="10"/>
        <color indexed="8"/>
        <rFont val="Arial"/>
        <family val="2"/>
      </rPr>
      <t>, U</t>
    </r>
    <r>
      <rPr>
        <vertAlign val="subscript"/>
        <sz val="10"/>
        <color indexed="8"/>
        <rFont val="Arial"/>
        <family val="2"/>
      </rPr>
      <t>TS</t>
    </r>
    <r>
      <rPr>
        <i/>
        <sz val="10"/>
        <color indexed="8"/>
        <rFont val="Arial"/>
        <family val="2"/>
      </rPr>
      <t>,</t>
    </r>
    <r>
      <rPr>
        <i/>
        <vertAlign val="subscript"/>
        <sz val="10"/>
        <color indexed="8"/>
        <rFont val="Arial"/>
        <family val="2"/>
      </rPr>
      <t xml:space="preserve"> </t>
    </r>
    <r>
      <rPr>
        <i/>
        <sz val="10"/>
        <color indexed="8"/>
        <rFont val="Arial"/>
        <family val="2"/>
      </rPr>
      <t>U</t>
    </r>
    <r>
      <rPr>
        <vertAlign val="subscript"/>
        <sz val="10"/>
        <color rgb="FF000000"/>
        <rFont val="Arial"/>
        <family val="2"/>
      </rPr>
      <t>R</t>
    </r>
    <r>
      <rPr>
        <i/>
        <vertAlign val="subscript"/>
        <sz val="10"/>
        <color indexed="8"/>
        <rFont val="Arial"/>
        <family val="2"/>
      </rPr>
      <t xml:space="preserve"> </t>
    </r>
    <r>
      <rPr>
        <i/>
        <vertAlign val="subscript"/>
        <sz val="10"/>
        <color rgb="FF000000"/>
        <rFont val="Arial"/>
        <family val="2"/>
      </rPr>
      <t>i</t>
    </r>
    <r>
      <rPr>
        <i/>
        <sz val="10"/>
        <color indexed="8"/>
        <rFont val="Arial"/>
        <family val="2"/>
      </rPr>
      <t>]</t>
    </r>
    <r>
      <rPr>
        <sz val="10"/>
        <color theme="1"/>
        <rFont val="Arial"/>
        <family val="2"/>
      </rPr>
      <t xml:space="preserve">, </t>
    </r>
    <r>
      <rPr>
        <i/>
        <sz val="10"/>
        <color indexed="8"/>
        <rFont val="Arial"/>
        <family val="2"/>
      </rPr>
      <t>k</t>
    </r>
    <r>
      <rPr>
        <sz val="10"/>
        <color theme="1"/>
        <rFont val="Arial"/>
        <family val="2"/>
      </rPr>
      <t>=2 (%).</t>
    </r>
  </si>
  <si>
    <r>
      <t xml:space="preserve">Table 6. </t>
    </r>
    <r>
      <rPr>
        <i/>
        <sz val="10"/>
        <color indexed="8"/>
        <rFont val="Arial"/>
        <family val="2"/>
      </rPr>
      <t>U</t>
    </r>
    <r>
      <rPr>
        <vertAlign val="subscript"/>
        <sz val="10"/>
        <color indexed="8"/>
        <rFont val="Arial"/>
        <family val="2"/>
      </rPr>
      <t>comp</t>
    </r>
    <r>
      <rPr>
        <vertAlign val="subscript"/>
        <sz val="10"/>
        <color theme="1"/>
        <rFont val="Arial"/>
        <family val="2"/>
      </rPr>
      <t xml:space="preserve"> </t>
    </r>
    <r>
      <rPr>
        <i/>
        <vertAlign val="subscript"/>
        <sz val="10"/>
        <color theme="1"/>
        <rFont val="Arial"/>
        <family val="2"/>
      </rPr>
      <t>i</t>
    </r>
    <r>
      <rPr>
        <sz val="10"/>
        <color theme="1"/>
        <rFont val="Arial"/>
        <family val="2"/>
      </rPr>
      <t xml:space="preserve"> / </t>
    </r>
    <r>
      <rPr>
        <i/>
        <sz val="10"/>
        <color indexed="8"/>
        <rFont val="Arial"/>
        <family val="2"/>
      </rPr>
      <t>U</t>
    </r>
    <r>
      <rPr>
        <vertAlign val="subscript"/>
        <sz val="10"/>
        <color indexed="8"/>
        <rFont val="Arial"/>
        <family val="2"/>
      </rPr>
      <t xml:space="preserve">base </t>
    </r>
    <r>
      <rPr>
        <i/>
        <vertAlign val="subscript"/>
        <sz val="10"/>
        <color indexed="8"/>
        <rFont val="Arial"/>
        <family val="2"/>
      </rPr>
      <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</si>
</sst>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0_ "/>
  </numFmts>
  <fonts count="41" x14ac:knownFonts="1">
    <font>
      <sz val="11"/>
      <color theme="1"/>
      <name val="Calibri"/>
      <family val="2"/>
      <scheme val="minor"/>
    </font>
    <font>
      <sz val="9"/>
      <color indexed="81"/>
      <name val="Tahoma"/>
      <family val="2"/>
    </font>
    <font>
      <b/>
      <sz val="9"/>
      <color indexed="81"/>
      <name val="Tahoma"/>
      <family val="2"/>
    </font>
    <font>
      <sz val="8"/>
      <name val="Calibri"/>
      <family val="2"/>
    </font>
    <font>
      <sz val="12"/>
      <color theme="1"/>
      <name val="Calibri"/>
      <family val="2"/>
      <scheme val="minor"/>
    </font>
    <font>
      <sz val="10"/>
      <name val="Arial"/>
      <family val="2"/>
      <charset val="161"/>
    </font>
    <font>
      <sz val="10"/>
      <name val="Arial"/>
      <family val="2"/>
    </font>
    <font>
      <b/>
      <sz val="10"/>
      <name val="Arial"/>
      <family val="2"/>
    </font>
    <font>
      <i/>
      <sz val="10"/>
      <name val="Arial"/>
      <family val="2"/>
    </font>
    <font>
      <sz val="10"/>
      <color rgb="FF000000"/>
      <name val="Arial"/>
      <family val="2"/>
    </font>
    <font>
      <sz val="10"/>
      <color theme="1"/>
      <name val="Arial"/>
      <family val="2"/>
    </font>
    <font>
      <sz val="10"/>
      <color rgb="FFFF0000"/>
      <name val="Arial"/>
      <family val="2"/>
    </font>
    <font>
      <sz val="10"/>
      <color indexed="8"/>
      <name val="Arial"/>
      <family val="2"/>
    </font>
    <font>
      <i/>
      <sz val="10"/>
      <color indexed="8"/>
      <name val="Arial"/>
      <family val="2"/>
    </font>
    <font>
      <vertAlign val="subscript"/>
      <sz val="10"/>
      <color indexed="8"/>
      <name val="Arial"/>
      <family val="2"/>
    </font>
    <font>
      <b/>
      <sz val="10"/>
      <color theme="1"/>
      <name val="Arial"/>
      <family val="2"/>
    </font>
    <font>
      <sz val="10"/>
      <color rgb="FF1D01EF"/>
      <name val="Arial"/>
      <family val="2"/>
    </font>
    <font>
      <b/>
      <sz val="10"/>
      <color indexed="10"/>
      <name val="Arial"/>
      <family val="2"/>
    </font>
    <font>
      <b/>
      <sz val="10"/>
      <color rgb="FFFF0000"/>
      <name val="Arial"/>
      <family val="2"/>
    </font>
    <font>
      <vertAlign val="subscript"/>
      <sz val="10"/>
      <color theme="1"/>
      <name val="Arial"/>
      <family val="2"/>
    </font>
    <font>
      <i/>
      <vertAlign val="subscript"/>
      <sz val="10"/>
      <color indexed="8"/>
      <name val="Arial"/>
      <family val="2"/>
    </font>
    <font>
      <vertAlign val="subscript"/>
      <sz val="10"/>
      <name val="Arial"/>
      <family val="2"/>
    </font>
    <font>
      <vertAlign val="superscript"/>
      <sz val="10"/>
      <name val="Arial"/>
      <family val="2"/>
    </font>
    <font>
      <b/>
      <i/>
      <sz val="10"/>
      <color indexed="8"/>
      <name val="Arial"/>
      <family val="2"/>
    </font>
    <font>
      <sz val="10"/>
      <color theme="0"/>
      <name val="Arial"/>
      <family val="2"/>
    </font>
    <font>
      <i/>
      <sz val="10"/>
      <color theme="1"/>
      <name val="Arial"/>
      <family val="2"/>
    </font>
    <font>
      <b/>
      <sz val="10"/>
      <color theme="0"/>
      <name val="Arial"/>
      <family val="2"/>
    </font>
    <font>
      <sz val="10"/>
      <color theme="1"/>
      <name val="Malgun Gothic Semilight"/>
      <family val="2"/>
      <charset val="136"/>
    </font>
    <font>
      <b/>
      <sz val="11"/>
      <color theme="1"/>
      <name val="Calibri"/>
      <family val="2"/>
      <scheme val="minor"/>
    </font>
    <font>
      <sz val="10"/>
      <color theme="0" tint="-0.499984740745262"/>
      <name val="Arial"/>
      <family val="2"/>
    </font>
    <font>
      <sz val="11"/>
      <name val="Calibri"/>
      <family val="2"/>
    </font>
    <font>
      <i/>
      <sz val="11"/>
      <color theme="1"/>
      <name val="Calibri"/>
      <family val="2"/>
      <scheme val="minor"/>
    </font>
    <font>
      <vertAlign val="subscript"/>
      <sz val="10"/>
      <color rgb="FF000000"/>
      <name val="Arial"/>
      <family val="2"/>
    </font>
    <font>
      <i/>
      <sz val="10"/>
      <color rgb="FF000000"/>
      <name val="Arial"/>
      <family val="2"/>
    </font>
    <font>
      <sz val="9"/>
      <color indexed="81"/>
      <name val="Tahoma"/>
      <charset val="1"/>
    </font>
    <font>
      <b/>
      <sz val="9"/>
      <color indexed="81"/>
      <name val="Tahoma"/>
      <charset val="1"/>
    </font>
    <font>
      <vertAlign val="subscript"/>
      <sz val="11"/>
      <color theme="1"/>
      <name val="Calibri"/>
      <family val="2"/>
      <scheme val="minor"/>
    </font>
    <font>
      <i/>
      <vertAlign val="subscript"/>
      <sz val="11"/>
      <color theme="1"/>
      <name val="Calibri"/>
      <family val="2"/>
      <scheme val="minor"/>
    </font>
    <font>
      <i/>
      <vertAlign val="subscript"/>
      <sz val="10"/>
      <color rgb="FF000000"/>
      <name val="Arial"/>
      <family val="2"/>
    </font>
    <font>
      <i/>
      <vertAlign val="subscript"/>
      <sz val="10"/>
      <color theme="1"/>
      <name val="Arial"/>
      <family val="2"/>
    </font>
    <font>
      <i/>
      <vertAlign val="subscript"/>
      <sz val="10"/>
      <name val="Arial"/>
      <family val="2"/>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9" tint="0.59999389629810485"/>
        <bgColor indexed="64"/>
      </patternFill>
    </fill>
    <fill>
      <patternFill patternType="solid">
        <fgColor rgb="FF2278CE"/>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s>
  <cellStyleXfs count="5">
    <xf numFmtId="0" fontId="0" fillId="0" borderId="0"/>
    <xf numFmtId="0" fontId="4" fillId="0" borderId="0"/>
    <xf numFmtId="9" fontId="4" fillId="0" borderId="0" applyFont="0" applyFill="0" applyBorder="0" applyAlignment="0" applyProtection="0">
      <alignment vertical="center"/>
    </xf>
    <xf numFmtId="0" fontId="5" fillId="0" borderId="0"/>
    <xf numFmtId="0" fontId="6" fillId="0" borderId="0"/>
  </cellStyleXfs>
  <cellXfs count="217">
    <xf numFmtId="0" fontId="0" fillId="0" borderId="0" xfId="0"/>
    <xf numFmtId="0" fontId="10" fillId="0" borderId="0" xfId="0" applyFont="1" applyAlignment="1">
      <alignment horizontal="center"/>
    </xf>
    <xf numFmtId="0" fontId="10" fillId="0" borderId="0" xfId="0" applyFont="1"/>
    <xf numFmtId="0" fontId="11" fillId="0" borderId="0" xfId="0" applyFont="1"/>
    <xf numFmtId="0" fontId="12" fillId="0" borderId="0" xfId="0" applyFont="1" applyFill="1" applyBorder="1" applyAlignment="1">
      <alignment horizontal="center" vertical="center" wrapText="1"/>
    </xf>
    <xf numFmtId="0" fontId="10" fillId="0" borderId="0" xfId="0" applyFont="1" applyFill="1"/>
    <xf numFmtId="0" fontId="12" fillId="0" borderId="0" xfId="0" applyFont="1" applyFill="1" applyBorder="1" applyAlignment="1">
      <alignment horizontal="left" vertical="top"/>
    </xf>
    <xf numFmtId="0" fontId="15" fillId="0" borderId="0" xfId="0" applyFont="1" applyAlignment="1">
      <alignment horizontal="center"/>
    </xf>
    <xf numFmtId="0" fontId="10" fillId="0" borderId="0" xfId="0" applyFont="1" applyFill="1" applyAlignment="1">
      <alignment horizontal="center"/>
    </xf>
    <xf numFmtId="0" fontId="12" fillId="2" borderId="8" xfId="0" applyFont="1" applyFill="1" applyBorder="1" applyAlignment="1">
      <alignment horizontal="center" vertical="center" wrapText="1"/>
    </xf>
    <xf numFmtId="2" fontId="10" fillId="0" borderId="0" xfId="0" applyNumberFormat="1" applyFont="1" applyAlignment="1">
      <alignment horizontal="center"/>
    </xf>
    <xf numFmtId="0" fontId="15" fillId="0" borderId="0" xfId="0" applyFont="1" applyFill="1" applyAlignment="1">
      <alignment horizontal="center"/>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7" fillId="0" borderId="0" xfId="0" applyFont="1"/>
    <xf numFmtId="0" fontId="10" fillId="0" borderId="0" xfId="0" applyFont="1" applyBorder="1"/>
    <xf numFmtId="0" fontId="18" fillId="0" borderId="0" xfId="0" applyFont="1" applyFill="1" applyBorder="1"/>
    <xf numFmtId="0" fontId="10" fillId="0" borderId="0" xfId="0" applyFont="1" applyFill="1" applyBorder="1"/>
    <xf numFmtId="0" fontId="10"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164" fontId="10" fillId="0" borderId="0" xfId="0" applyNumberFormat="1" applyFont="1" applyFill="1" applyBorder="1" applyAlignment="1">
      <alignment horizontal="center"/>
    </xf>
    <xf numFmtId="0" fontId="12" fillId="0" borderId="0" xfId="0" applyFont="1" applyBorder="1" applyAlignment="1">
      <alignment horizontal="center" vertical="center" wrapText="1"/>
    </xf>
    <xf numFmtId="0" fontId="6" fillId="0" borderId="6" xfId="0" applyFont="1" applyBorder="1" applyAlignment="1">
      <alignment horizontal="center"/>
    </xf>
    <xf numFmtId="0" fontId="13" fillId="0" borderId="0" xfId="0" applyFont="1" applyBorder="1" applyAlignment="1">
      <alignment horizontal="center" vertical="center" wrapText="1"/>
    </xf>
    <xf numFmtId="0" fontId="12" fillId="0" borderId="0" xfId="0" applyFont="1" applyBorder="1" applyAlignment="1">
      <alignment horizontal="center" vertical="center"/>
    </xf>
    <xf numFmtId="2" fontId="23" fillId="0" borderId="0" xfId="0" applyNumberFormat="1" applyFont="1" applyFill="1" applyAlignment="1">
      <alignment horizontal="center"/>
    </xf>
    <xf numFmtId="0" fontId="10" fillId="0" borderId="17" xfId="0" applyFont="1" applyBorder="1"/>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vertical="center" wrapText="1"/>
    </xf>
    <xf numFmtId="0" fontId="10" fillId="0" borderId="11" xfId="0" applyFont="1" applyFill="1" applyBorder="1"/>
    <xf numFmtId="0" fontId="6" fillId="0" borderId="13" xfId="0" applyFont="1" applyFill="1" applyBorder="1" applyAlignment="1">
      <alignment wrapText="1"/>
    </xf>
    <xf numFmtId="0" fontId="6" fillId="0" borderId="12" xfId="0" applyFont="1" applyFill="1" applyBorder="1" applyAlignment="1">
      <alignment horizontal="center"/>
    </xf>
    <xf numFmtId="0" fontId="6" fillId="0" borderId="13" xfId="0" applyFont="1" applyFill="1" applyBorder="1" applyAlignment="1">
      <alignment horizontal="center"/>
    </xf>
    <xf numFmtId="164" fontId="10" fillId="0" borderId="9" xfId="0" applyNumberFormat="1" applyFont="1" applyFill="1" applyBorder="1" applyAlignment="1">
      <alignment horizontal="center"/>
    </xf>
    <xf numFmtId="165" fontId="6" fillId="0" borderId="0" xfId="0" applyNumberFormat="1" applyFont="1" applyFill="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65" fontId="6" fillId="0" borderId="4" xfId="0" applyNumberFormat="1" applyFont="1" applyBorder="1" applyAlignment="1" applyProtection="1">
      <alignment horizontal="center"/>
      <protection locked="0"/>
    </xf>
    <xf numFmtId="164" fontId="10" fillId="0" borderId="10" xfId="0" applyNumberFormat="1" applyFont="1" applyFill="1" applyBorder="1" applyAlignment="1">
      <alignment horizontal="center"/>
    </xf>
    <xf numFmtId="165" fontId="6" fillId="0" borderId="16" xfId="0" applyNumberFormat="1" applyFont="1" applyFill="1" applyBorder="1" applyAlignment="1" applyProtection="1">
      <alignment horizontal="center"/>
      <protection locked="0"/>
    </xf>
    <xf numFmtId="165" fontId="6" fillId="0" borderId="16" xfId="0" applyNumberFormat="1" applyFont="1" applyBorder="1" applyAlignment="1" applyProtection="1">
      <alignment horizontal="center"/>
      <protection locked="0"/>
    </xf>
    <xf numFmtId="165" fontId="6" fillId="0" borderId="14" xfId="0" applyNumberFormat="1" applyFont="1" applyBorder="1" applyAlignment="1" applyProtection="1">
      <alignment horizontal="center"/>
      <protection locked="0"/>
    </xf>
    <xf numFmtId="164" fontId="10" fillId="0" borderId="8" xfId="0" applyNumberFormat="1" applyFont="1" applyFill="1" applyBorder="1" applyAlignment="1">
      <alignment horizontal="center"/>
    </xf>
    <xf numFmtId="164" fontId="10" fillId="0" borderId="3" xfId="0" applyNumberFormat="1" applyFont="1" applyFill="1" applyBorder="1" applyAlignment="1">
      <alignment horizontal="center"/>
    </xf>
    <xf numFmtId="164" fontId="10" fillId="0" borderId="0" xfId="0" applyNumberFormat="1" applyFont="1" applyFill="1" applyBorder="1" applyAlignment="1">
      <alignment horizontal="left"/>
    </xf>
    <xf numFmtId="0" fontId="10" fillId="0" borderId="0" xfId="0" applyFont="1" applyAlignment="1">
      <alignment horizontal="center"/>
    </xf>
    <xf numFmtId="0" fontId="10" fillId="0" borderId="0" xfId="0" applyFont="1"/>
    <xf numFmtId="0" fontId="10" fillId="0" borderId="0" xfId="0" applyFont="1" applyFill="1"/>
    <xf numFmtId="0" fontId="10" fillId="0" borderId="17" xfId="0" applyFont="1" applyBorder="1" applyAlignment="1">
      <alignment horizontal="center"/>
    </xf>
    <xf numFmtId="2" fontId="10" fillId="0" borderId="0" xfId="0" applyNumberFormat="1" applyFont="1" applyAlignment="1">
      <alignment horizontal="center"/>
    </xf>
    <xf numFmtId="2" fontId="16" fillId="0" borderId="17" xfId="0" applyNumberFormat="1" applyFont="1" applyBorder="1" applyAlignment="1">
      <alignment horizontal="center"/>
    </xf>
    <xf numFmtId="2" fontId="10" fillId="0" borderId="0" xfId="0" applyNumberFormat="1" applyFont="1" applyFill="1" applyAlignment="1">
      <alignment horizontal="center"/>
    </xf>
    <xf numFmtId="0" fontId="15" fillId="0" borderId="0" xfId="0" applyFont="1" applyFill="1" applyAlignment="1">
      <alignment horizontal="center"/>
    </xf>
    <xf numFmtId="164" fontId="10" fillId="0" borderId="0" xfId="0" applyNumberFormat="1" applyFont="1" applyFill="1"/>
    <xf numFmtId="164" fontId="10" fillId="0" borderId="0" xfId="0" applyNumberFormat="1" applyFont="1"/>
    <xf numFmtId="2" fontId="10" fillId="0" borderId="0" xfId="0" applyNumberFormat="1" applyFont="1" applyFill="1"/>
    <xf numFmtId="0" fontId="10" fillId="0" borderId="17" xfId="0" applyFont="1" applyFill="1" applyBorder="1" applyAlignment="1">
      <alignment horizontal="center"/>
    </xf>
    <xf numFmtId="0" fontId="10" fillId="0" borderId="0" xfId="0" applyFont="1"/>
    <xf numFmtId="0" fontId="0" fillId="0" borderId="0" xfId="0"/>
    <xf numFmtId="0" fontId="10" fillId="0" borderId="0" xfId="0" applyFont="1" applyFill="1"/>
    <xf numFmtId="0" fontId="10" fillId="0" borderId="0" xfId="0" applyFont="1"/>
    <xf numFmtId="0" fontId="0" fillId="0" borderId="0" xfId="0"/>
    <xf numFmtId="0" fontId="10" fillId="0" borderId="0" xfId="0" applyFont="1" applyAlignment="1">
      <alignment horizontal="center"/>
    </xf>
    <xf numFmtId="0" fontId="6" fillId="0" borderId="0" xfId="0" applyFont="1" applyAlignment="1">
      <alignment horizontal="center"/>
    </xf>
    <xf numFmtId="0" fontId="6" fillId="0" borderId="0" xfId="0" applyFont="1" applyFill="1"/>
    <xf numFmtId="0" fontId="7" fillId="0" borderId="0" xfId="0" applyFont="1" applyFill="1" applyAlignment="1">
      <alignment horizontal="center"/>
    </xf>
    <xf numFmtId="1" fontId="6" fillId="0" borderId="0" xfId="0" applyNumberFormat="1" applyFont="1" applyAlignment="1">
      <alignment horizontal="center"/>
    </xf>
    <xf numFmtId="0" fontId="6" fillId="0" borderId="0" xfId="0" applyFont="1" applyFill="1" applyAlignment="1">
      <alignment horizontal="center"/>
    </xf>
    <xf numFmtId="2" fontId="10" fillId="0" borderId="0" xfId="0" applyNumberFormat="1" applyFont="1" applyAlignment="1">
      <alignment horizontal="center"/>
    </xf>
    <xf numFmtId="0" fontId="6" fillId="0" borderId="0" xfId="0" applyFont="1" applyAlignment="1">
      <alignment horizontal="center"/>
    </xf>
    <xf numFmtId="0" fontId="24" fillId="0" borderId="0" xfId="0" applyFont="1" applyFill="1"/>
    <xf numFmtId="0" fontId="26" fillId="0" borderId="0" xfId="0" applyFont="1" applyFill="1" applyAlignment="1">
      <alignment horizontal="center"/>
    </xf>
    <xf numFmtId="164" fontId="24" fillId="0" borderId="0" xfId="0" applyNumberFormat="1" applyFont="1" applyFill="1"/>
    <xf numFmtId="0" fontId="12" fillId="0" borderId="17" xfId="0" applyFont="1" applyFill="1" applyBorder="1" applyAlignment="1">
      <alignment horizontal="center" vertical="center" wrapText="1"/>
    </xf>
    <xf numFmtId="0" fontId="10" fillId="0" borderId="17" xfId="0" applyFont="1" applyFill="1" applyBorder="1"/>
    <xf numFmtId="0" fontId="10" fillId="0" borderId="17" xfId="0" applyFont="1" applyBorder="1" applyAlignment="1">
      <alignment horizontal="left"/>
    </xf>
    <xf numFmtId="0" fontId="10" fillId="0" borderId="0" xfId="0" applyFont="1" applyAlignment="1">
      <alignment horizontal="right"/>
    </xf>
    <xf numFmtId="164" fontId="10" fillId="0" borderId="0" xfId="0" applyNumberFormat="1" applyFont="1" applyFill="1" applyAlignment="1">
      <alignment horizontal="center"/>
    </xf>
    <xf numFmtId="0" fontId="0" fillId="0" borderId="0" xfId="0" applyFill="1"/>
    <xf numFmtId="0" fontId="10" fillId="0" borderId="0" xfId="0" applyFont="1" applyBorder="1" applyAlignment="1">
      <alignment horizontal="center"/>
    </xf>
    <xf numFmtId="1" fontId="6" fillId="0" borderId="9" xfId="0" applyNumberFormat="1" applyFont="1" applyFill="1" applyBorder="1" applyAlignment="1" applyProtection="1">
      <alignment horizontal="center"/>
      <protection locked="0"/>
    </xf>
    <xf numFmtId="2" fontId="6" fillId="0" borderId="0" xfId="0" applyNumberFormat="1" applyFont="1" applyFill="1" applyBorder="1" applyAlignment="1" applyProtection="1">
      <alignment horizontal="center"/>
      <protection locked="0"/>
    </xf>
    <xf numFmtId="164" fontId="6" fillId="0" borderId="0" xfId="0" applyNumberFormat="1" applyFont="1" applyFill="1" applyBorder="1" applyAlignment="1" applyProtection="1">
      <alignment horizontal="center"/>
      <protection locked="0"/>
    </xf>
    <xf numFmtId="166" fontId="6" fillId="0" borderId="9" xfId="0" applyNumberFormat="1" applyFont="1" applyFill="1" applyBorder="1" applyAlignment="1" applyProtection="1">
      <alignment horizontal="center"/>
      <protection locked="0"/>
    </xf>
    <xf numFmtId="166" fontId="6" fillId="0" borderId="10" xfId="0" applyNumberFormat="1" applyFont="1" applyFill="1" applyBorder="1" applyAlignment="1" applyProtection="1">
      <alignment horizontal="center"/>
      <protection locked="0"/>
    </xf>
    <xf numFmtId="0" fontId="10" fillId="0" borderId="1" xfId="0" applyFont="1" applyFill="1" applyBorder="1" applyAlignment="1">
      <alignment horizontal="center" vertical="center" wrapText="1"/>
    </xf>
    <xf numFmtId="0" fontId="6" fillId="0" borderId="11" xfId="0" applyFont="1" applyFill="1" applyBorder="1" applyAlignment="1">
      <alignment horizontal="center"/>
    </xf>
    <xf numFmtId="2" fontId="6" fillId="0" borderId="16" xfId="0" applyNumberFormat="1" applyFont="1" applyFill="1" applyBorder="1" applyAlignment="1" applyProtection="1">
      <alignment horizontal="center"/>
      <protection locked="0"/>
    </xf>
    <xf numFmtId="164" fontId="6" fillId="0" borderId="16" xfId="0" applyNumberFormat="1" applyFont="1" applyFill="1" applyBorder="1" applyAlignment="1" applyProtection="1">
      <alignment horizontal="center"/>
      <protection locked="0"/>
    </xf>
    <xf numFmtId="2" fontId="10" fillId="0" borderId="0" xfId="0" applyNumberFormat="1" applyFont="1" applyBorder="1" applyAlignment="1">
      <alignment horizontal="center"/>
    </xf>
    <xf numFmtId="0" fontId="10" fillId="0" borderId="0" xfId="0" applyFont="1" applyFill="1" applyBorder="1" applyAlignment="1">
      <alignment horizontal="center"/>
    </xf>
    <xf numFmtId="164" fontId="12"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2" fontId="12" fillId="0" borderId="8" xfId="0" applyNumberFormat="1" applyFont="1" applyFill="1" applyBorder="1" applyAlignment="1">
      <alignment horizontal="center" vertical="center" wrapText="1"/>
    </xf>
    <xf numFmtId="164" fontId="10" fillId="3" borderId="8" xfId="0" applyNumberFormat="1" applyFont="1" applyFill="1" applyBorder="1" applyAlignment="1">
      <alignment horizontal="center"/>
    </xf>
    <xf numFmtId="164" fontId="10" fillId="3" borderId="3" xfId="0" applyNumberFormat="1" applyFont="1" applyFill="1" applyBorder="1" applyAlignment="1">
      <alignment horizontal="center"/>
    </xf>
    <xf numFmtId="2" fontId="12" fillId="0" borderId="0"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Border="1"/>
    <xf numFmtId="0" fontId="10" fillId="0" borderId="2" xfId="0" applyFont="1" applyFill="1" applyBorder="1"/>
    <xf numFmtId="0" fontId="10" fillId="4" borderId="0" xfId="0" applyFont="1" applyFill="1" applyAlignment="1">
      <alignment horizontal="left"/>
    </xf>
    <xf numFmtId="0" fontId="10" fillId="4" borderId="0" xfId="0" applyFont="1" applyFill="1"/>
    <xf numFmtId="2" fontId="23" fillId="4" borderId="0" xfId="0" applyNumberFormat="1" applyFont="1" applyFill="1" applyAlignment="1">
      <alignment horizontal="center"/>
    </xf>
    <xf numFmtId="0" fontId="10" fillId="0" borderId="0" xfId="0" applyFont="1" applyFill="1" applyBorder="1" applyAlignment="1">
      <alignment horizontal="center" wrapText="1"/>
    </xf>
    <xf numFmtId="1" fontId="10" fillId="0" borderId="0" xfId="0" applyNumberFormat="1" applyFont="1" applyFill="1" applyBorder="1" applyAlignment="1">
      <alignment horizontal="center"/>
    </xf>
    <xf numFmtId="2" fontId="9" fillId="0" borderId="0" xfId="0" applyNumberFormat="1" applyFont="1" applyFill="1" applyBorder="1" applyAlignment="1">
      <alignment horizontal="center" vertical="center" wrapText="1"/>
    </xf>
    <xf numFmtId="2" fontId="16" fillId="0" borderId="0" xfId="0" applyNumberFormat="1" applyFont="1" applyFill="1" applyBorder="1" applyAlignment="1">
      <alignment horizontal="center"/>
    </xf>
    <xf numFmtId="167" fontId="16" fillId="0" borderId="0" xfId="0" applyNumberFormat="1" applyFont="1" applyFill="1" applyBorder="1" applyAlignment="1">
      <alignment horizontal="center"/>
    </xf>
    <xf numFmtId="1" fontId="13" fillId="0" borderId="0" xfId="0"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2" fontId="13" fillId="0" borderId="0" xfId="0" applyNumberFormat="1" applyFont="1" applyFill="1" applyBorder="1" applyAlignment="1">
      <alignment horizontal="center" vertical="center" wrapText="1"/>
    </xf>
    <xf numFmtId="2" fontId="16" fillId="0" borderId="0" xfId="0" applyNumberFormat="1" applyFont="1" applyFill="1" applyBorder="1" applyAlignment="1">
      <alignment horizontal="center" vertical="center" wrapText="1"/>
    </xf>
    <xf numFmtId="0" fontId="15" fillId="0" borderId="0" xfId="0" applyNumberFormat="1" applyFont="1" applyAlignment="1">
      <alignment horizontal="center"/>
    </xf>
    <xf numFmtId="0" fontId="0" fillId="0" borderId="0" xfId="0" applyBorder="1"/>
    <xf numFmtId="0" fontId="15" fillId="0" borderId="0" xfId="0" applyNumberFormat="1" applyFont="1" applyBorder="1" applyAlignment="1">
      <alignment horizontal="center"/>
    </xf>
    <xf numFmtId="2" fontId="11" fillId="0" borderId="0" xfId="0" applyNumberFormat="1" applyFont="1" applyBorder="1" applyAlignment="1">
      <alignment horizontal="center"/>
    </xf>
    <xf numFmtId="0" fontId="24" fillId="0" borderId="0" xfId="0" applyNumberFormat="1" applyFont="1" applyFill="1" applyAlignment="1">
      <alignment horizontal="center"/>
    </xf>
    <xf numFmtId="0" fontId="26" fillId="0" borderId="0" xfId="0" applyNumberFormat="1" applyFont="1" applyFill="1" applyAlignment="1">
      <alignment horizontal="center"/>
    </xf>
    <xf numFmtId="0" fontId="10" fillId="0" borderId="0" xfId="0" applyFont="1" applyFill="1" applyBorder="1" applyAlignment="1">
      <alignment horizontal="center" vertical="center"/>
    </xf>
    <xf numFmtId="0" fontId="10" fillId="0" borderId="17" xfId="0" applyNumberFormat="1" applyFont="1" applyBorder="1" applyAlignment="1">
      <alignment horizontal="center"/>
    </xf>
    <xf numFmtId="0" fontId="24" fillId="0" borderId="0" xfId="0" applyNumberFormat="1" applyFont="1" applyFill="1"/>
    <xf numFmtId="0" fontId="10" fillId="3" borderId="1" xfId="0" applyFont="1" applyFill="1" applyBorder="1" applyAlignment="1">
      <alignment horizontal="center" vertical="center" wrapText="1"/>
    </xf>
    <xf numFmtId="0" fontId="7" fillId="4" borderId="0" xfId="0" applyFont="1" applyFill="1" applyAlignment="1">
      <alignment horizontal="center"/>
    </xf>
    <xf numFmtId="0" fontId="15" fillId="4" borderId="0" xfId="0" applyFont="1" applyFill="1" applyAlignment="1">
      <alignment horizontal="center"/>
    </xf>
    <xf numFmtId="0" fontId="6" fillId="4" borderId="0" xfId="0" applyFont="1" applyFill="1"/>
    <xf numFmtId="0" fontId="6" fillId="4" borderId="0" xfId="0" applyFont="1" applyFill="1" applyAlignment="1">
      <alignment horizontal="center"/>
    </xf>
    <xf numFmtId="0" fontId="10" fillId="4" borderId="0" xfId="0" applyFont="1" applyFill="1" applyAlignment="1">
      <alignment horizontal="center"/>
    </xf>
    <xf numFmtId="0" fontId="10" fillId="4" borderId="17" xfId="0" applyFont="1" applyFill="1" applyBorder="1" applyAlignment="1">
      <alignment horizontal="center"/>
    </xf>
    <xf numFmtId="0" fontId="6" fillId="4" borderId="4" xfId="0" applyFont="1" applyFill="1" applyBorder="1" applyAlignment="1">
      <alignment horizontal="center" wrapText="1"/>
    </xf>
    <xf numFmtId="0" fontId="6" fillId="4" borderId="14" xfId="0" applyFont="1" applyFill="1" applyBorder="1" applyAlignment="1">
      <alignment horizontal="center" wrapText="1"/>
    </xf>
    <xf numFmtId="164" fontId="6" fillId="0" borderId="5" xfId="0" applyNumberFormat="1" applyFont="1" applyBorder="1" applyAlignment="1" applyProtection="1">
      <alignment horizontal="center" vertical="center"/>
    </xf>
    <xf numFmtId="2" fontId="6" fillId="0" borderId="5" xfId="0" applyNumberFormat="1" applyFont="1" applyBorder="1" applyAlignment="1" applyProtection="1">
      <alignment horizontal="center" vertical="center"/>
    </xf>
    <xf numFmtId="164" fontId="6" fillId="0" borderId="6" xfId="0" applyNumberFormat="1" applyFont="1" applyBorder="1" applyAlignment="1" applyProtection="1">
      <alignment horizontal="center" vertical="center"/>
    </xf>
    <xf numFmtId="2" fontId="6" fillId="0" borderId="6" xfId="0" applyNumberFormat="1" applyFont="1" applyBorder="1" applyAlignment="1" applyProtection="1">
      <alignment horizontal="center" vertical="center"/>
    </xf>
    <xf numFmtId="0" fontId="10" fillId="0" borderId="6" xfId="0" applyFont="1" applyBorder="1" applyAlignment="1" applyProtection="1">
      <alignment horizontal="center" vertical="center"/>
    </xf>
    <xf numFmtId="0" fontId="28" fillId="0" borderId="0" xfId="0" applyFont="1"/>
    <xf numFmtId="0" fontId="10" fillId="5" borderId="0" xfId="0" applyFont="1" applyFill="1"/>
    <xf numFmtId="0" fontId="10" fillId="5" borderId="0" xfId="0" applyFont="1" applyFill="1" applyBorder="1" applyAlignment="1">
      <alignment horizontal="center" vertical="center" wrapText="1"/>
    </xf>
    <xf numFmtId="0" fontId="10" fillId="5" borderId="0" xfId="0" applyFont="1" applyFill="1" applyBorder="1"/>
    <xf numFmtId="164" fontId="10" fillId="5" borderId="0" xfId="0" applyNumberFormat="1" applyFont="1" applyFill="1" applyBorder="1" applyAlignment="1">
      <alignment horizontal="center"/>
    </xf>
    <xf numFmtId="0" fontId="12" fillId="5" borderId="0" xfId="0" applyFont="1" applyFill="1" applyBorder="1" applyAlignment="1">
      <alignment horizontal="center" vertical="center" wrapText="1"/>
    </xf>
    <xf numFmtId="2" fontId="23" fillId="5" borderId="0" xfId="0" applyNumberFormat="1" applyFont="1" applyFill="1" applyAlignment="1">
      <alignment horizontal="center"/>
    </xf>
    <xf numFmtId="0" fontId="10" fillId="4" borderId="0" xfId="0" applyFont="1" applyFill="1" applyBorder="1"/>
    <xf numFmtId="0" fontId="15" fillId="4" borderId="0" xfId="0" applyFont="1" applyFill="1" applyBorder="1" applyAlignment="1">
      <alignment horizontal="center"/>
    </xf>
    <xf numFmtId="0" fontId="10" fillId="4" borderId="0" xfId="0" applyFont="1" applyFill="1" applyBorder="1" applyAlignment="1">
      <alignment horizontal="center"/>
    </xf>
    <xf numFmtId="2" fontId="10" fillId="4" borderId="0" xfId="0" applyNumberFormat="1" applyFont="1" applyFill="1" applyBorder="1" applyAlignment="1">
      <alignment horizontal="center"/>
    </xf>
    <xf numFmtId="0" fontId="6" fillId="4" borderId="0" xfId="0" applyFont="1" applyFill="1" applyBorder="1"/>
    <xf numFmtId="0" fontId="15" fillId="0" borderId="0" xfId="0" applyFont="1" applyAlignment="1">
      <alignment horizontal="left"/>
    </xf>
    <xf numFmtId="0" fontId="15" fillId="0" borderId="0" xfId="0" applyFont="1"/>
    <xf numFmtId="2" fontId="6" fillId="0" borderId="0" xfId="0" applyNumberFormat="1" applyFont="1" applyBorder="1" applyAlignment="1" applyProtection="1">
      <alignment horizontal="center" vertical="center"/>
    </xf>
    <xf numFmtId="164" fontId="6" fillId="0" borderId="7" xfId="0" applyNumberFormat="1" applyFont="1" applyBorder="1" applyAlignment="1" applyProtection="1">
      <alignment horizontal="center" vertical="center"/>
    </xf>
    <xf numFmtId="2" fontId="6" fillId="0" borderId="19" xfId="0" applyNumberFormat="1" applyFont="1" applyBorder="1" applyAlignment="1" applyProtection="1">
      <alignment horizontal="center" vertical="center"/>
    </xf>
    <xf numFmtId="0" fontId="10" fillId="0" borderId="12" xfId="0" applyFont="1" applyBorder="1" applyAlignment="1">
      <alignment horizontal="center"/>
    </xf>
    <xf numFmtId="0" fontId="10" fillId="0" borderId="0" xfId="0" applyFont="1" applyAlignment="1">
      <alignment horizontal="center" vertical="center"/>
    </xf>
    <xf numFmtId="0" fontId="29" fillId="0" borderId="0" xfId="0" applyFont="1" applyAlignment="1">
      <alignment horizontal="center"/>
    </xf>
    <xf numFmtId="0" fontId="29" fillId="0" borderId="0" xfId="0" applyFont="1" applyFill="1" applyAlignment="1">
      <alignment horizontal="center"/>
    </xf>
    <xf numFmtId="0" fontId="29" fillId="0" borderId="17" xfId="0" applyFont="1" applyFill="1" applyBorder="1" applyAlignment="1">
      <alignment horizontal="center"/>
    </xf>
    <xf numFmtId="0" fontId="30" fillId="0" borderId="0" xfId="0" applyFont="1"/>
    <xf numFmtId="164" fontId="30" fillId="0" borderId="0" xfId="0" applyNumberFormat="1" applyFont="1" applyAlignment="1">
      <alignment horizontal="center"/>
    </xf>
    <xf numFmtId="2" fontId="12" fillId="2" borderId="8" xfId="0" applyNumberFormat="1" applyFont="1" applyFill="1" applyBorder="1" applyAlignment="1">
      <alignment horizontal="center" vertical="center" wrapText="1"/>
    </xf>
    <xf numFmtId="2" fontId="6" fillId="2" borderId="8" xfId="0" applyNumberFormat="1"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2" xfId="0" applyFont="1" applyFill="1" applyBorder="1" applyAlignment="1">
      <alignment horizontal="center"/>
    </xf>
    <xf numFmtId="2" fontId="6" fillId="0" borderId="8"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10" fillId="0" borderId="0" xfId="0" applyFont="1" applyFill="1" applyBorder="1" applyAlignment="1">
      <alignment horizontal="left" vertical="center"/>
    </xf>
    <xf numFmtId="1" fontId="10" fillId="3" borderId="8" xfId="0" applyNumberFormat="1" applyFont="1" applyFill="1" applyBorder="1" applyAlignment="1">
      <alignment horizontal="center"/>
    </xf>
    <xf numFmtId="0" fontId="10" fillId="0" borderId="1" xfId="0" applyFont="1" applyBorder="1" applyAlignment="1">
      <alignment horizontal="center"/>
    </xf>
    <xf numFmtId="0" fontId="12" fillId="0" borderId="8" xfId="0" applyFont="1" applyFill="1" applyBorder="1" applyAlignment="1">
      <alignment horizontal="center" vertical="center" wrapText="1"/>
    </xf>
    <xf numFmtId="0" fontId="10" fillId="0" borderId="8" xfId="0" applyFont="1" applyBorder="1" applyAlignment="1">
      <alignment horizontal="center"/>
    </xf>
    <xf numFmtId="0" fontId="10" fillId="0" borderId="3" xfId="0" applyFont="1" applyBorder="1" applyAlignment="1">
      <alignment horizontal="center"/>
    </xf>
    <xf numFmtId="0" fontId="10" fillId="0" borderId="1" xfId="0" applyFont="1" applyBorder="1"/>
    <xf numFmtId="0" fontId="17" fillId="0" borderId="1" xfId="0" applyFont="1" applyBorder="1"/>
    <xf numFmtId="164" fontId="12" fillId="4" borderId="8" xfId="0" applyNumberFormat="1" applyFont="1" applyFill="1" applyBorder="1" applyAlignment="1">
      <alignment horizontal="center" vertical="center"/>
    </xf>
    <xf numFmtId="164" fontId="12" fillId="4" borderId="3" xfId="0" applyNumberFormat="1" applyFont="1" applyFill="1" applyBorder="1" applyAlignment="1">
      <alignment horizontal="center" vertical="center"/>
    </xf>
    <xf numFmtId="164" fontId="10" fillId="4" borderId="8" xfId="0" applyNumberFormat="1" applyFont="1" applyFill="1" applyBorder="1" applyAlignment="1">
      <alignment horizontal="center"/>
    </xf>
    <xf numFmtId="164" fontId="10" fillId="4" borderId="3" xfId="0" applyNumberFormat="1" applyFont="1" applyFill="1" applyBorder="1" applyAlignment="1">
      <alignment horizontal="center"/>
    </xf>
    <xf numFmtId="0" fontId="6" fillId="0" borderId="7" xfId="0" applyFont="1" applyBorder="1" applyAlignment="1">
      <alignment horizontal="center"/>
    </xf>
    <xf numFmtId="0" fontId="6" fillId="0" borderId="18" xfId="0" applyFont="1" applyFill="1" applyBorder="1" applyAlignment="1">
      <alignment horizontal="center"/>
    </xf>
    <xf numFmtId="0" fontId="6" fillId="0" borderId="6" xfId="0" applyFont="1" applyFill="1" applyBorder="1" applyAlignment="1">
      <alignment horizontal="center"/>
    </xf>
    <xf numFmtId="0" fontId="6" fillId="0" borderId="4" xfId="0" applyFont="1" applyFill="1" applyBorder="1" applyAlignment="1">
      <alignment horizontal="center"/>
    </xf>
    <xf numFmtId="0" fontId="6" fillId="0" borderId="17" xfId="0" applyFont="1" applyBorder="1" applyAlignment="1">
      <alignment horizontal="center" wrapText="1"/>
    </xf>
    <xf numFmtId="0" fontId="6" fillId="0" borderId="17" xfId="0" applyFont="1" applyFill="1" applyBorder="1" applyAlignment="1">
      <alignment horizontal="center" wrapText="1"/>
    </xf>
    <xf numFmtId="0" fontId="0" fillId="0" borderId="0" xfId="0" applyAlignment="1">
      <alignment wrapText="1"/>
    </xf>
    <xf numFmtId="0" fontId="0" fillId="0" borderId="0" xfId="0" applyAlignment="1">
      <alignment horizontal="left" vertical="top"/>
    </xf>
    <xf numFmtId="15" fontId="0" fillId="0" borderId="0" xfId="0" applyNumberFormat="1" applyAlignment="1">
      <alignment horizontal="left" vertical="top"/>
    </xf>
    <xf numFmtId="0" fontId="28" fillId="0" borderId="0" xfId="0" applyFont="1" applyAlignment="1">
      <alignment horizontal="left" vertical="top"/>
    </xf>
    <xf numFmtId="164" fontId="6" fillId="0" borderId="15" xfId="0" applyNumberFormat="1" applyFont="1" applyBorder="1" applyAlignment="1" applyProtection="1">
      <alignment horizontal="center" vertical="center"/>
    </xf>
    <xf numFmtId="164" fontId="6" fillId="0" borderId="18" xfId="0" applyNumberFormat="1" applyFont="1" applyBorder="1" applyAlignment="1" applyProtection="1">
      <alignment horizontal="center" vertical="center"/>
    </xf>
    <xf numFmtId="0" fontId="6" fillId="0" borderId="20" xfId="0" applyFont="1" applyFill="1" applyBorder="1" applyAlignment="1">
      <alignment wrapText="1"/>
    </xf>
    <xf numFmtId="0" fontId="6" fillId="0" borderId="21" xfId="0" applyFont="1" applyFill="1" applyBorder="1" applyAlignment="1">
      <alignment wrapText="1"/>
    </xf>
    <xf numFmtId="0" fontId="6" fillId="0" borderId="22" xfId="0" applyFont="1" applyFill="1" applyBorder="1" applyAlignment="1">
      <alignment horizontal="center"/>
    </xf>
    <xf numFmtId="0" fontId="6" fillId="0" borderId="22" xfId="0" applyFont="1" applyBorder="1" applyAlignment="1">
      <alignment horizontal="center" wrapText="1"/>
    </xf>
    <xf numFmtId="0" fontId="6" fillId="0" borderId="22" xfId="0" applyFont="1" applyFill="1" applyBorder="1" applyAlignment="1">
      <alignment horizontal="center" wrapText="1"/>
    </xf>
    <xf numFmtId="0" fontId="10" fillId="0" borderId="22" xfId="0" applyFont="1" applyBorder="1"/>
    <xf numFmtId="0" fontId="6" fillId="0" borderId="22" xfId="0" applyFont="1" applyFill="1" applyBorder="1" applyAlignment="1">
      <alignment horizontal="center" vertical="center" wrapText="1"/>
    </xf>
    <xf numFmtId="0" fontId="10" fillId="0" borderId="21" xfId="0" applyFont="1" applyBorder="1"/>
    <xf numFmtId="1" fontId="10" fillId="3" borderId="3" xfId="0" applyNumberFormat="1" applyFont="1" applyFill="1" applyBorder="1" applyAlignment="1">
      <alignment horizontal="center"/>
    </xf>
    <xf numFmtId="164" fontId="1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6" xfId="0" applyNumberFormat="1" applyFont="1" applyFill="1" applyBorder="1" applyAlignment="1" applyProtection="1">
      <alignment horizontal="center" vertical="center"/>
    </xf>
    <xf numFmtId="164" fontId="6" fillId="0" borderId="23" xfId="0" applyNumberFormat="1" applyFont="1" applyBorder="1" applyAlignment="1" applyProtection="1">
      <alignment horizontal="center" vertical="center"/>
    </xf>
    <xf numFmtId="164" fontId="6" fillId="0" borderId="24" xfId="0" applyNumberFormat="1" applyFont="1" applyBorder="1" applyAlignment="1" applyProtection="1">
      <alignment horizontal="center" vertical="center"/>
    </xf>
    <xf numFmtId="164" fontId="6" fillId="0" borderId="25" xfId="0" applyNumberFormat="1" applyFont="1" applyBorder="1" applyAlignment="1" applyProtection="1">
      <alignment horizontal="center" vertical="center"/>
    </xf>
    <xf numFmtId="164" fontId="6" fillId="0" borderId="5" xfId="0" applyNumberFormat="1" applyFont="1" applyFill="1" applyBorder="1" applyAlignment="1" applyProtection="1">
      <alignment horizontal="center" vertical="center"/>
    </xf>
    <xf numFmtId="164" fontId="6" fillId="0" borderId="26" xfId="0" applyNumberFormat="1" applyFont="1" applyBorder="1" applyAlignment="1" applyProtection="1">
      <alignment horizontal="center" vertical="center"/>
    </xf>
    <xf numFmtId="164" fontId="6" fillId="0" borderId="27" xfId="0" applyNumberFormat="1" applyFont="1" applyBorder="1" applyAlignment="1" applyProtection="1">
      <alignment horizontal="center" vertical="center"/>
    </xf>
    <xf numFmtId="2" fontId="6" fillId="0" borderId="7" xfId="0" applyNumberFormat="1" applyFont="1" applyBorder="1" applyAlignment="1" applyProtection="1">
      <alignment horizontal="center" vertical="center"/>
    </xf>
    <xf numFmtId="0" fontId="9" fillId="0" borderId="8" xfId="0" applyFont="1" applyFill="1" applyBorder="1" applyAlignment="1">
      <alignment horizontal="center" vertical="center" wrapText="1"/>
    </xf>
    <xf numFmtId="0" fontId="6" fillId="0" borderId="20" xfId="0" applyFont="1" applyBorder="1" applyAlignment="1">
      <alignment horizontal="center" wrapText="1"/>
    </xf>
    <xf numFmtId="164" fontId="6" fillId="0" borderId="28" xfId="0" applyNumberFormat="1" applyFont="1" applyBorder="1" applyAlignment="1" applyProtection="1">
      <alignment horizontal="center" vertical="center"/>
    </xf>
    <xf numFmtId="164" fontId="6" fillId="0" borderId="0" xfId="0" applyNumberFormat="1" applyFont="1" applyBorder="1" applyAlignment="1" applyProtection="1">
      <alignment horizontal="center" vertical="center"/>
    </xf>
    <xf numFmtId="164" fontId="6" fillId="0" borderId="7" xfId="0" applyNumberFormat="1" applyFont="1" applyFill="1" applyBorder="1" applyAlignment="1" applyProtection="1">
      <alignment horizontal="center" vertical="center"/>
    </xf>
    <xf numFmtId="0" fontId="6" fillId="0" borderId="17" xfId="0" applyFont="1" applyFill="1" applyBorder="1" applyAlignment="1">
      <alignment horizontal="center" vertical="center" wrapText="1"/>
    </xf>
  </cellXfs>
  <cellStyles count="5">
    <cellStyle name="Normal" xfId="0" builtinId="0"/>
    <cellStyle name="표준 2" xfId="4" xr:uid="{00000000-0005-0000-0000-000004000000}"/>
    <cellStyle name="一般 2" xfId="1" xr:uid="{00000000-0005-0000-0000-000001000000}"/>
    <cellStyle name="一般 3" xfId="3" xr:uid="{00000000-0005-0000-0000-000002000000}"/>
    <cellStyle name="百分比 2" xfId="2" xr:uid="{00000000-0005-0000-0000-000003000000}"/>
  </cellStyles>
  <dxfs count="319">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b val="0"/>
        <i val="0"/>
        <u val="none"/>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C76A"/>
      <color rgb="FFFF66FF"/>
      <color rgb="FF2278CE"/>
      <color rgb="FF1D01EF"/>
      <color rgb="FFFF6DCE"/>
      <color rgb="FFFFFF99"/>
      <color rgb="FFFE6E6E"/>
      <color rgb="FFD3412D"/>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6227493063696"/>
          <c:y val="4.4252224550975112E-2"/>
          <c:w val="0.86334035527272246"/>
          <c:h val="0.73625695389205204"/>
        </c:manualLayout>
      </c:layout>
      <c:scatterChart>
        <c:scatterStyle val="lineMarker"/>
        <c:varyColors val="0"/>
        <c:ser>
          <c:idx val="1"/>
          <c:order val="0"/>
          <c:spPr>
            <a:ln w="19050">
              <a:noFill/>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calcs'!$AN$30:$AW$30</c:f>
                <c:numCache>
                  <c:formatCode>General</c:formatCode>
                  <c:ptCount val="10"/>
                  <c:pt idx="0">
                    <c:v>0.12541022265500448</c:v>
                  </c:pt>
                  <c:pt idx="1">
                    <c:v>6.5683660925808379E-2</c:v>
                  </c:pt>
                  <c:pt idx="2">
                    <c:v>0.15152853195220187</c:v>
                  </c:pt>
                  <c:pt idx="3">
                    <c:v>0.10189229455401998</c:v>
                  </c:pt>
                  <c:pt idx="4">
                    <c:v>9.2074718060707064E-2</c:v>
                  </c:pt>
                  <c:pt idx="5">
                    <c:v>0.13144414856178605</c:v>
                  </c:pt>
                  <c:pt idx="6">
                    <c:v>0.12156430841716995</c:v>
                  </c:pt>
                  <c:pt idx="7">
                    <c:v>3.7017494816228368E-2</c:v>
                  </c:pt>
                  <c:pt idx="8">
                    <c:v>3.169546204569889E-2</c:v>
                  </c:pt>
                  <c:pt idx="9">
                    <c:v>0.10186358339189629</c:v>
                  </c:pt>
                </c:numCache>
              </c:numRef>
            </c:plus>
            <c:minus>
              <c:numRef>
                <c:f>'Comparison calcs'!$AN$30:$AW$30</c:f>
                <c:numCache>
                  <c:formatCode>General</c:formatCode>
                  <c:ptCount val="10"/>
                  <c:pt idx="0">
                    <c:v>0.12541022265500448</c:v>
                  </c:pt>
                  <c:pt idx="1">
                    <c:v>6.5683660925808379E-2</c:v>
                  </c:pt>
                  <c:pt idx="2">
                    <c:v>0.15152853195220187</c:v>
                  </c:pt>
                  <c:pt idx="3">
                    <c:v>0.10189229455401998</c:v>
                  </c:pt>
                  <c:pt idx="4">
                    <c:v>9.2074718060707064E-2</c:v>
                  </c:pt>
                  <c:pt idx="5">
                    <c:v>0.13144414856178605</c:v>
                  </c:pt>
                  <c:pt idx="6">
                    <c:v>0.12156430841716995</c:v>
                  </c:pt>
                  <c:pt idx="7">
                    <c:v>3.7017494816228368E-2</c:v>
                  </c:pt>
                  <c:pt idx="8">
                    <c:v>3.169546204569889E-2</c:v>
                  </c:pt>
                  <c:pt idx="9">
                    <c:v>0.10186358339189629</c:v>
                  </c:pt>
                </c:numCache>
              </c:numRef>
            </c:minus>
            <c:spPr>
              <a:noFill/>
              <a:ln w="19050" cap="flat" cmpd="sng" algn="ctr">
                <a:solidFill>
                  <a:srgbClr val="FF0000"/>
                </a:solidFill>
                <a:round/>
              </a:ln>
              <a:effectLst/>
            </c:spPr>
          </c:errBars>
          <c:xVal>
            <c:numRef>
              <c:f>'Comparison calcs'!#REF!</c:f>
            </c:numRef>
          </c:xVal>
          <c:yVal>
            <c:numRef>
              <c:f>'Comparison calcs'!$AN$29:$AW$29</c:f>
              <c:numCache>
                <c:formatCode>0.00</c:formatCode>
                <c:ptCount val="10"/>
                <c:pt idx="0">
                  <c:v>-4.2697409802960995E-2</c:v>
                </c:pt>
                <c:pt idx="1">
                  <c:v>-5.3314501149984289E-3</c:v>
                </c:pt>
                <c:pt idx="2">
                  <c:v>4.0976810314807433E-2</c:v>
                </c:pt>
                <c:pt idx="3">
                  <c:v>8.4484295636182427E-3</c:v>
                </c:pt>
                <c:pt idx="4">
                  <c:v>-2.9023189685192574E-2</c:v>
                </c:pt>
                <c:pt idx="5">
                  <c:v>1.8147505682655954E-2</c:v>
                </c:pt>
                <c:pt idx="6">
                  <c:v>-9.9023189685192553E-2</c:v>
                </c:pt>
                <c:pt idx="7">
                  <c:v>1.4921722106816526E-2</c:v>
                </c:pt>
                <c:pt idx="8">
                  <c:v>-9.8293764406467976E-3</c:v>
                </c:pt>
                <c:pt idx="9">
                  <c:v>9.1985646953897549E-2</c:v>
                </c:pt>
              </c:numCache>
            </c:numRef>
          </c:yVal>
          <c:smooth val="0"/>
          <c:extLst>
            <c:ext xmlns:c16="http://schemas.microsoft.com/office/drawing/2014/chart" uri="{C3380CC4-5D6E-409C-BE32-E72D297353CC}">
              <c16:uniqueId val="{00000000-E999-4369-9831-DB78F7DDC78D}"/>
            </c:ext>
          </c:extLst>
        </c:ser>
        <c:dLbls>
          <c:showLegendKey val="0"/>
          <c:showVal val="0"/>
          <c:showCatName val="0"/>
          <c:showSerName val="0"/>
          <c:showPercent val="0"/>
          <c:showBubbleSize val="0"/>
        </c:dLbls>
        <c:axId val="203595776"/>
        <c:axId val="203598656"/>
      </c:scatterChart>
      <c:valAx>
        <c:axId val="203595776"/>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3598656"/>
        <c:crosses val="autoZero"/>
        <c:crossBetween val="midCat"/>
        <c:majorUnit val="1"/>
      </c:valAx>
      <c:valAx>
        <c:axId val="203598656"/>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3595776"/>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06045016647906"/>
          <c:y val="3.5049560270513452E-2"/>
          <c:w val="0.86334035527272246"/>
          <c:h val="0.76255762397013438"/>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calcs'!$AN$166:$AW$166</c:f>
                <c:numCache>
                  <c:formatCode>General</c:formatCode>
                  <c:ptCount val="10"/>
                  <c:pt idx="0">
                    <c:v>7.2534069991242622E-2</c:v>
                  </c:pt>
                  <c:pt idx="1">
                    <c:v>9.7407994348715499E-2</c:v>
                  </c:pt>
                  <c:pt idx="2">
                    <c:v>0.15870086186527302</c:v>
                  </c:pt>
                  <c:pt idx="3">
                    <c:v>0.11255457754953523</c:v>
                  </c:pt>
                  <c:pt idx="4">
                    <c:v>0.1041120312767207</c:v>
                  </c:pt>
                  <c:pt idx="5">
                    <c:v>0.13987019237630693</c:v>
                  </c:pt>
                  <c:pt idx="6">
                    <c:v>0.12150408770182407</c:v>
                  </c:pt>
                  <c:pt idx="7">
                    <c:v>6.3483626879368746E-2</c:v>
                  </c:pt>
                  <c:pt idx="8">
                    <c:v>5.7344701525115789E-2</c:v>
                  </c:pt>
                  <c:pt idx="9">
                    <c:v>0.12223312241135058</c:v>
                  </c:pt>
                </c:numCache>
              </c:numRef>
            </c:plus>
            <c:minus>
              <c:numRef>
                <c:f>'Comparison calcs'!$AN$166:$AW$166</c:f>
                <c:numCache>
                  <c:formatCode>General</c:formatCode>
                  <c:ptCount val="10"/>
                  <c:pt idx="0">
                    <c:v>7.2534069991242622E-2</c:v>
                  </c:pt>
                  <c:pt idx="1">
                    <c:v>9.7407994348715499E-2</c:v>
                  </c:pt>
                  <c:pt idx="2">
                    <c:v>0.15870086186527302</c:v>
                  </c:pt>
                  <c:pt idx="3">
                    <c:v>0.11255457754953523</c:v>
                  </c:pt>
                  <c:pt idx="4">
                    <c:v>0.1041120312767207</c:v>
                  </c:pt>
                  <c:pt idx="5">
                    <c:v>0.13987019237630693</c:v>
                  </c:pt>
                  <c:pt idx="6">
                    <c:v>0.12150408770182407</c:v>
                  </c:pt>
                  <c:pt idx="7">
                    <c:v>6.3483626879368746E-2</c:v>
                  </c:pt>
                  <c:pt idx="8">
                    <c:v>5.7344701525115789E-2</c:v>
                  </c:pt>
                  <c:pt idx="9">
                    <c:v>0.12223312241135058</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calcs'!$AN$165:$AW$165</c:f>
              <c:numCache>
                <c:formatCode>0.00</c:formatCode>
                <c:ptCount val="10"/>
                <c:pt idx="0">
                  <c:v>-1.5805482408063107E-2</c:v>
                </c:pt>
                <c:pt idx="1">
                  <c:v>1.3161649396858183E-2</c:v>
                </c:pt>
                <c:pt idx="2">
                  <c:v>-1.1223325857822763E-2</c:v>
                </c:pt>
                <c:pt idx="3">
                  <c:v>0.11177482576994797</c:v>
                </c:pt>
                <c:pt idx="4">
                  <c:v>-7.0594550201276945E-2</c:v>
                </c:pt>
                <c:pt idx="5">
                  <c:v>-4.0407340755250688E-2</c:v>
                </c:pt>
                <c:pt idx="6">
                  <c:v>0.10140544979872305</c:v>
                </c:pt>
                <c:pt idx="7">
                  <c:v>1.8728662642058969E-2</c:v>
                </c:pt>
                <c:pt idx="8">
                  <c:v>-4.2832035148107413E-2</c:v>
                </c:pt>
                <c:pt idx="9">
                  <c:v>2.1833613010467059E-2</c:v>
                </c:pt>
              </c:numCache>
            </c:numRef>
          </c:yVal>
          <c:smooth val="0"/>
          <c:extLst>
            <c:ext xmlns:c16="http://schemas.microsoft.com/office/drawing/2014/chart" uri="{C3380CC4-5D6E-409C-BE32-E72D297353CC}">
              <c16:uniqueId val="{00000000-EA2F-433C-9C32-7CB1243DC4DB}"/>
            </c:ext>
          </c:extLst>
        </c:ser>
        <c:dLbls>
          <c:showLegendKey val="0"/>
          <c:showVal val="0"/>
          <c:showCatName val="0"/>
          <c:showSerName val="0"/>
          <c:showPercent val="0"/>
          <c:showBubbleSize val="0"/>
        </c:dLbls>
        <c:axId val="206788800"/>
        <c:axId val="206789376"/>
      </c:scatterChart>
      <c:valAx>
        <c:axId val="206788800"/>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789376"/>
        <c:crosses val="autoZero"/>
        <c:crossBetween val="midCat"/>
        <c:majorUnit val="1"/>
      </c:valAx>
      <c:valAx>
        <c:axId val="206789376"/>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788800"/>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calcs'!$AN$181:$AW$181</c:f>
                <c:numCache>
                  <c:formatCode>General</c:formatCode>
                  <c:ptCount val="10"/>
                  <c:pt idx="0">
                    <c:v>7.3790189276390958E-2</c:v>
                  </c:pt>
                  <c:pt idx="1">
                    <c:v>0.10064776948035362</c:v>
                  </c:pt>
                  <c:pt idx="2">
                    <c:v>0.15872528546854348</c:v>
                  </c:pt>
                  <c:pt idx="3">
                    <c:v>0.11250058917441225</c:v>
                  </c:pt>
                  <c:pt idx="4">
                    <c:v>0.10436326016339884</c:v>
                  </c:pt>
                  <c:pt idx="5">
                    <c:v>0.14019796691862518</c:v>
                  </c:pt>
                  <c:pt idx="6">
                    <c:v>0.12151550384460141</c:v>
                  </c:pt>
                  <c:pt idx="7">
                    <c:v>6.3055771176257033E-2</c:v>
                  </c:pt>
                  <c:pt idx="8">
                    <c:v>5.7281180425440205E-2</c:v>
                  </c:pt>
                  <c:pt idx="9">
                    <c:v>0.12147257348757837</c:v>
                  </c:pt>
                </c:numCache>
              </c:numRef>
            </c:plus>
            <c:minus>
              <c:numRef>
                <c:f>'Comparison calcs'!$AN$181:$AW$181</c:f>
                <c:numCache>
                  <c:formatCode>General</c:formatCode>
                  <c:ptCount val="10"/>
                  <c:pt idx="0">
                    <c:v>7.3790189276390958E-2</c:v>
                  </c:pt>
                  <c:pt idx="1">
                    <c:v>0.10064776948035362</c:v>
                  </c:pt>
                  <c:pt idx="2">
                    <c:v>0.15872528546854348</c:v>
                  </c:pt>
                  <c:pt idx="3">
                    <c:v>0.11250058917441225</c:v>
                  </c:pt>
                  <c:pt idx="4">
                    <c:v>0.10436326016339884</c:v>
                  </c:pt>
                  <c:pt idx="5">
                    <c:v>0.14019796691862518</c:v>
                  </c:pt>
                  <c:pt idx="6">
                    <c:v>0.12151550384460141</c:v>
                  </c:pt>
                  <c:pt idx="7">
                    <c:v>6.3055771176257033E-2</c:v>
                  </c:pt>
                  <c:pt idx="8">
                    <c:v>5.7281180425440205E-2</c:v>
                  </c:pt>
                  <c:pt idx="9">
                    <c:v>0.12147257348757837</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calcs'!$AN$180:$AW$180</c:f>
              <c:numCache>
                <c:formatCode>0.00</c:formatCode>
                <c:ptCount val="10"/>
                <c:pt idx="0">
                  <c:v>-2.1843329393131966E-2</c:v>
                </c:pt>
                <c:pt idx="1">
                  <c:v>-3.2037430575639209E-3</c:v>
                </c:pt>
                <c:pt idx="2">
                  <c:v>-1.0520512377583807E-2</c:v>
                </c:pt>
                <c:pt idx="3">
                  <c:v>0.10021130936649435</c:v>
                </c:pt>
                <c:pt idx="4">
                  <c:v>-6.9297049020177651E-2</c:v>
                </c:pt>
                <c:pt idx="5">
                  <c:v>-1.5366964878008427E-2</c:v>
                </c:pt>
                <c:pt idx="6">
                  <c:v>0.11070295097982234</c:v>
                </c:pt>
                <c:pt idx="7">
                  <c:v>1.9852068438435344E-2</c:v>
                </c:pt>
                <c:pt idx="8">
                  <c:v>-3.9315178532368773E-2</c:v>
                </c:pt>
                <c:pt idx="9">
                  <c:v>2.4589411463854474E-2</c:v>
                </c:pt>
              </c:numCache>
            </c:numRef>
          </c:yVal>
          <c:smooth val="0"/>
          <c:extLst>
            <c:ext xmlns:c16="http://schemas.microsoft.com/office/drawing/2014/chart" uri="{C3380CC4-5D6E-409C-BE32-E72D297353CC}">
              <c16:uniqueId val="{00000000-7B63-4077-83C3-8A6011E1FC92}"/>
            </c:ext>
          </c:extLst>
        </c:ser>
        <c:dLbls>
          <c:showLegendKey val="0"/>
          <c:showVal val="0"/>
          <c:showCatName val="0"/>
          <c:showSerName val="0"/>
          <c:showPercent val="0"/>
          <c:showBubbleSize val="0"/>
        </c:dLbls>
        <c:axId val="206627392"/>
        <c:axId val="206627968"/>
      </c:scatterChart>
      <c:valAx>
        <c:axId val="206627392"/>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627968"/>
        <c:crosses val="autoZero"/>
        <c:crossBetween val="midCat"/>
        <c:majorUnit val="1"/>
      </c:valAx>
      <c:valAx>
        <c:axId val="206627968"/>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627392"/>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calcs'!$AN$196:$AW$196</c:f>
                <c:numCache>
                  <c:formatCode>General</c:formatCode>
                  <c:ptCount val="10"/>
                  <c:pt idx="0">
                    <c:v>7.4519449384649813E-2</c:v>
                  </c:pt>
                  <c:pt idx="1">
                    <c:v>0.11134882490781035</c:v>
                  </c:pt>
                  <c:pt idx="2">
                    <c:v>0.15894074887936965</c:v>
                  </c:pt>
                  <c:pt idx="3">
                    <c:v>0.11236605498828599</c:v>
                  </c:pt>
                  <c:pt idx="4">
                    <c:v>0.11278494681484932</c:v>
                  </c:pt>
                  <c:pt idx="5">
                    <c:v>0.13985798613493142</c:v>
                  </c:pt>
                  <c:pt idx="6">
                    <c:v>0.12138193184935672</c:v>
                  </c:pt>
                  <c:pt idx="7">
                    <c:v>6.3398984745127632E-2</c:v>
                  </c:pt>
                  <c:pt idx="8">
                    <c:v>5.7007635977197185E-2</c:v>
                  </c:pt>
                  <c:pt idx="9">
                    <c:v>0.12189205622232191</c:v>
                  </c:pt>
                </c:numCache>
              </c:numRef>
            </c:plus>
            <c:minus>
              <c:numRef>
                <c:f>'Comparison calcs'!$AN$196:$AW$196</c:f>
                <c:numCache>
                  <c:formatCode>General</c:formatCode>
                  <c:ptCount val="10"/>
                  <c:pt idx="0">
                    <c:v>7.4519449384649813E-2</c:v>
                  </c:pt>
                  <c:pt idx="1">
                    <c:v>0.11134882490781035</c:v>
                  </c:pt>
                  <c:pt idx="2">
                    <c:v>0.15894074887936965</c:v>
                  </c:pt>
                  <c:pt idx="3">
                    <c:v>0.11236605498828599</c:v>
                  </c:pt>
                  <c:pt idx="4">
                    <c:v>0.11278494681484932</c:v>
                  </c:pt>
                  <c:pt idx="5">
                    <c:v>0.13985798613493142</c:v>
                  </c:pt>
                  <c:pt idx="6">
                    <c:v>0.12138193184935672</c:v>
                  </c:pt>
                  <c:pt idx="7">
                    <c:v>6.3398984745127632E-2</c:v>
                  </c:pt>
                  <c:pt idx="8">
                    <c:v>5.7007635977197185E-2</c:v>
                  </c:pt>
                  <c:pt idx="9">
                    <c:v>0.12189205622232191</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calcs'!$AN$195:$AW$195</c:f>
              <c:numCache>
                <c:formatCode>0.00</c:formatCode>
                <c:ptCount val="10"/>
                <c:pt idx="0">
                  <c:v>-3.9145444456092041E-2</c:v>
                </c:pt>
                <c:pt idx="1">
                  <c:v>-2.2552340731697498E-2</c:v>
                </c:pt>
                <c:pt idx="2">
                  <c:v>6.736611380211005E-3</c:v>
                </c:pt>
                <c:pt idx="3">
                  <c:v>6.9682744820121753E-2</c:v>
                </c:pt>
                <c:pt idx="4">
                  <c:v>-7.5289549039907352E-2</c:v>
                </c:pt>
                <c:pt idx="5">
                  <c:v>-1.8808184628719096E-2</c:v>
                </c:pt>
                <c:pt idx="6">
                  <c:v>0.11471045096009265</c:v>
                </c:pt>
                <c:pt idx="7">
                  <c:v>5.2897151547383489E-2</c:v>
                </c:pt>
                <c:pt idx="8">
                  <c:v>-4.0680348821392015E-2</c:v>
                </c:pt>
                <c:pt idx="9">
                  <c:v>7.1346922813973757E-3</c:v>
                </c:pt>
              </c:numCache>
            </c:numRef>
          </c:yVal>
          <c:smooth val="0"/>
          <c:extLst>
            <c:ext xmlns:c16="http://schemas.microsoft.com/office/drawing/2014/chart" uri="{C3380CC4-5D6E-409C-BE32-E72D297353CC}">
              <c16:uniqueId val="{00000000-EA67-4E90-A394-7901E8A2A928}"/>
            </c:ext>
          </c:extLst>
        </c:ser>
        <c:dLbls>
          <c:showLegendKey val="0"/>
          <c:showVal val="0"/>
          <c:showCatName val="0"/>
          <c:showSerName val="0"/>
          <c:showPercent val="0"/>
          <c:showBubbleSize val="0"/>
        </c:dLbls>
        <c:axId val="206629696"/>
        <c:axId val="206630272"/>
      </c:scatterChart>
      <c:valAx>
        <c:axId val="206629696"/>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630272"/>
        <c:crosses val="autoZero"/>
        <c:crossBetween val="midCat"/>
        <c:majorUnit val="1"/>
      </c:valAx>
      <c:valAx>
        <c:axId val="206630272"/>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629696"/>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calcs'!$AN$211:$AW$211</c:f>
                <c:numCache>
                  <c:formatCode>General</c:formatCode>
                  <c:ptCount val="10"/>
                  <c:pt idx="0">
                    <c:v>7.2175400494793124E-2</c:v>
                  </c:pt>
                  <c:pt idx="1">
                    <c:v>0.13622877368088865</c:v>
                  </c:pt>
                  <c:pt idx="2">
                    <c:v>0.15854965431482806</c:v>
                  </c:pt>
                  <c:pt idx="3">
                    <c:v>0.112279413550454</c:v>
                  </c:pt>
                  <c:pt idx="4">
                    <c:v>9.9283418119079453E-2</c:v>
                  </c:pt>
                  <c:pt idx="5">
                    <c:v>0.13978008214224161</c:v>
                  </c:pt>
                  <c:pt idx="6">
                    <c:v>0.13034097239552037</c:v>
                  </c:pt>
                  <c:pt idx="7">
                    <c:v>7.0830391896821596E-2</c:v>
                  </c:pt>
                  <c:pt idx="8">
                    <c:v>5.6679725452352211E-2</c:v>
                  </c:pt>
                  <c:pt idx="9">
                    <c:v>0.12136587292285235</c:v>
                  </c:pt>
                </c:numCache>
              </c:numRef>
            </c:plus>
            <c:minus>
              <c:numRef>
                <c:f>'Comparison calcs'!$AN$211:$AW$211</c:f>
                <c:numCache>
                  <c:formatCode>General</c:formatCode>
                  <c:ptCount val="10"/>
                  <c:pt idx="0">
                    <c:v>7.2175400494793124E-2</c:v>
                  </c:pt>
                  <c:pt idx="1">
                    <c:v>0.13622877368088865</c:v>
                  </c:pt>
                  <c:pt idx="2">
                    <c:v>0.15854965431482806</c:v>
                  </c:pt>
                  <c:pt idx="3">
                    <c:v>0.112279413550454</c:v>
                  </c:pt>
                  <c:pt idx="4">
                    <c:v>9.9283418119079453E-2</c:v>
                  </c:pt>
                  <c:pt idx="5">
                    <c:v>0.13978008214224161</c:v>
                  </c:pt>
                  <c:pt idx="6">
                    <c:v>0.13034097239552037</c:v>
                  </c:pt>
                  <c:pt idx="7">
                    <c:v>7.0830391896821596E-2</c:v>
                  </c:pt>
                  <c:pt idx="8">
                    <c:v>5.6679725452352211E-2</c:v>
                  </c:pt>
                  <c:pt idx="9">
                    <c:v>0.12136587292285235</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calcs'!$AN$210:$AW$210</c:f>
              <c:numCache>
                <c:formatCode>0.00</c:formatCode>
                <c:ptCount val="10"/>
                <c:pt idx="0">
                  <c:v>-4.1744407811690969E-2</c:v>
                </c:pt>
                <c:pt idx="1">
                  <c:v>-1.5485484830821586E-2</c:v>
                </c:pt>
                <c:pt idx="2">
                  <c:v>3.1177111469717245E-2</c:v>
                </c:pt>
                <c:pt idx="3">
                  <c:v>4.327902193926017E-2</c:v>
                </c:pt>
                <c:pt idx="4">
                  <c:v>-9.6865258119939068E-2</c:v>
                </c:pt>
                <c:pt idx="5">
                  <c:v>1.6063746526962158E-2</c:v>
                </c:pt>
                <c:pt idx="6">
                  <c:v>0.15713474188006094</c:v>
                </c:pt>
                <c:pt idx="7">
                  <c:v>7.0680661520567609E-2</c:v>
                </c:pt>
                <c:pt idx="8">
                  <c:v>-4.0505260737264216E-2</c:v>
                </c:pt>
                <c:pt idx="9">
                  <c:v>6.1767524139957758E-3</c:v>
                </c:pt>
              </c:numCache>
            </c:numRef>
          </c:yVal>
          <c:smooth val="0"/>
          <c:extLst>
            <c:ext xmlns:c16="http://schemas.microsoft.com/office/drawing/2014/chart" uri="{C3380CC4-5D6E-409C-BE32-E72D297353CC}">
              <c16:uniqueId val="{00000000-D9CE-4B6F-92F1-F7CB6212AFF0}"/>
            </c:ext>
          </c:extLst>
        </c:ser>
        <c:dLbls>
          <c:showLegendKey val="0"/>
          <c:showVal val="0"/>
          <c:showCatName val="0"/>
          <c:showSerName val="0"/>
          <c:showPercent val="0"/>
          <c:showBubbleSize val="0"/>
        </c:dLbls>
        <c:axId val="206632000"/>
        <c:axId val="206632576"/>
      </c:scatterChart>
      <c:valAx>
        <c:axId val="206632000"/>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632576"/>
        <c:crosses val="autoZero"/>
        <c:crossBetween val="midCat"/>
        <c:majorUnit val="1"/>
      </c:valAx>
      <c:valAx>
        <c:axId val="206632576"/>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632000"/>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calcs'!$AN$226:$AW$226</c:f>
                <c:numCache>
                  <c:formatCode>General</c:formatCode>
                  <c:ptCount val="10"/>
                  <c:pt idx="0">
                    <c:v>7.2939180471612033E-2</c:v>
                  </c:pt>
                  <c:pt idx="1">
                    <c:v>0.22992337171792393</c:v>
                  </c:pt>
                  <c:pt idx="2">
                    <c:v>0.16080396292070159</c:v>
                  </c:pt>
                  <c:pt idx="3">
                    <c:v>0.11197051253704311</c:v>
                  </c:pt>
                  <c:pt idx="4">
                    <c:v>0.17068040930175843</c:v>
                  </c:pt>
                  <c:pt idx="5">
                    <c:v>0.13900245301259312</c:v>
                  </c:pt>
                  <c:pt idx="6">
                    <c:v>0.14842934831197988</c:v>
                  </c:pt>
                  <c:pt idx="7">
                    <c:v>6.1011676721083451E-2</c:v>
                  </c:pt>
                  <c:pt idx="8">
                    <c:v>7.0068947228564438E-2</c:v>
                  </c:pt>
                  <c:pt idx="9">
                    <c:v>0.12171693938148992</c:v>
                  </c:pt>
                </c:numCache>
              </c:numRef>
            </c:plus>
            <c:minus>
              <c:numRef>
                <c:f>'Comparison calcs'!$AN$226:$AW$226</c:f>
                <c:numCache>
                  <c:formatCode>General</c:formatCode>
                  <c:ptCount val="10"/>
                  <c:pt idx="0">
                    <c:v>7.2939180471612033E-2</c:v>
                  </c:pt>
                  <c:pt idx="1">
                    <c:v>0.22992337171792393</c:v>
                  </c:pt>
                  <c:pt idx="2">
                    <c:v>0.16080396292070159</c:v>
                  </c:pt>
                  <c:pt idx="3">
                    <c:v>0.11197051253704311</c:v>
                  </c:pt>
                  <c:pt idx="4">
                    <c:v>0.17068040930175843</c:v>
                  </c:pt>
                  <c:pt idx="5">
                    <c:v>0.13900245301259312</c:v>
                  </c:pt>
                  <c:pt idx="6">
                    <c:v>0.14842934831197988</c:v>
                  </c:pt>
                  <c:pt idx="7">
                    <c:v>6.1011676721083451E-2</c:v>
                  </c:pt>
                  <c:pt idx="8">
                    <c:v>7.0068947228564438E-2</c:v>
                  </c:pt>
                  <c:pt idx="9">
                    <c:v>0.12171693938148992</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calcs'!$AN$225:$AW$225</c:f>
              <c:numCache>
                <c:formatCode>0.00</c:formatCode>
                <c:ptCount val="10"/>
                <c:pt idx="0">
                  <c:v>-5.0524186914567282E-2</c:v>
                </c:pt>
                <c:pt idx="1">
                  <c:v>4.9288824995420588E-2</c:v>
                </c:pt>
                <c:pt idx="2">
                  <c:v>4.1320409220048482E-2</c:v>
                </c:pt>
                <c:pt idx="3">
                  <c:v>-2.0826337527229219E-2</c:v>
                </c:pt>
                <c:pt idx="4">
                  <c:v>-7.0836007495074127E-2</c:v>
                </c:pt>
                <c:pt idx="5">
                  <c:v>3.2560322969817423E-2</c:v>
                </c:pt>
                <c:pt idx="6">
                  <c:v>0.2051639925049259</c:v>
                </c:pt>
                <c:pt idx="7">
                  <c:v>-3.8593763554703522E-3</c:v>
                </c:pt>
                <c:pt idx="8">
                  <c:v>-4.8622274981415664E-3</c:v>
                </c:pt>
                <c:pt idx="9">
                  <c:v>5.2498309678037716E-3</c:v>
                </c:pt>
              </c:numCache>
            </c:numRef>
          </c:yVal>
          <c:smooth val="0"/>
          <c:extLst>
            <c:ext xmlns:c16="http://schemas.microsoft.com/office/drawing/2014/chart" uri="{C3380CC4-5D6E-409C-BE32-E72D297353CC}">
              <c16:uniqueId val="{00000000-202A-4A1C-B14C-344B7350998F}"/>
            </c:ext>
          </c:extLst>
        </c:ser>
        <c:dLbls>
          <c:showLegendKey val="0"/>
          <c:showVal val="0"/>
          <c:showCatName val="0"/>
          <c:showSerName val="0"/>
          <c:showPercent val="0"/>
          <c:showBubbleSize val="0"/>
        </c:dLbls>
        <c:axId val="206634304"/>
        <c:axId val="207052800"/>
      </c:scatterChart>
      <c:valAx>
        <c:axId val="206634304"/>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7052800"/>
        <c:crosses val="autoZero"/>
        <c:crossBetween val="midCat"/>
        <c:majorUnit val="1"/>
      </c:valAx>
      <c:valAx>
        <c:axId val="207052800"/>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634304"/>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calcs'!$AN$241:$AW$241</c:f>
                <c:numCache>
                  <c:formatCode>General</c:formatCode>
                  <c:ptCount val="10"/>
                  <c:pt idx="0">
                    <c:v>7.5768344741366331E-2</c:v>
                  </c:pt>
                  <c:pt idx="1">
                    <c:v>0.23171765443677236</c:v>
                  </c:pt>
                  <c:pt idx="2">
                    <c:v>0.10937279060717696</c:v>
                  </c:pt>
                  <c:pt idx="3">
                    <c:v>0.11865922770272208</c:v>
                  </c:pt>
                  <c:pt idx="4">
                    <c:v>0.16642052772507682</c:v>
                  </c:pt>
                  <c:pt idx="5">
                    <c:v>0</c:v>
                  </c:pt>
                  <c:pt idx="6">
                    <c:v>0.15821964766611793</c:v>
                  </c:pt>
                  <c:pt idx="7">
                    <c:v>9.0945232349602126E-2</c:v>
                  </c:pt>
                  <c:pt idx="8">
                    <c:v>6.5589748455325461E-2</c:v>
                  </c:pt>
                  <c:pt idx="9">
                    <c:v>0.11795022648182446</c:v>
                  </c:pt>
                </c:numCache>
              </c:numRef>
            </c:plus>
            <c:minus>
              <c:numRef>
                <c:f>'Comparison calcs'!$AN$241:$AW$241</c:f>
                <c:numCache>
                  <c:formatCode>General</c:formatCode>
                  <c:ptCount val="10"/>
                  <c:pt idx="0">
                    <c:v>7.5768344741366331E-2</c:v>
                  </c:pt>
                  <c:pt idx="1">
                    <c:v>0.23171765443677236</c:v>
                  </c:pt>
                  <c:pt idx="2">
                    <c:v>0.10937279060717696</c:v>
                  </c:pt>
                  <c:pt idx="3">
                    <c:v>0.11865922770272208</c:v>
                  </c:pt>
                  <c:pt idx="4">
                    <c:v>0.16642052772507682</c:v>
                  </c:pt>
                  <c:pt idx="5">
                    <c:v>0</c:v>
                  </c:pt>
                  <c:pt idx="6">
                    <c:v>0.15821964766611793</c:v>
                  </c:pt>
                  <c:pt idx="7">
                    <c:v>9.0945232349602126E-2</c:v>
                  </c:pt>
                  <c:pt idx="8">
                    <c:v>6.5589748455325461E-2</c:v>
                  </c:pt>
                  <c:pt idx="9">
                    <c:v>0.11795022648182446</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calcs'!$AN$240:$AW$240</c:f>
              <c:numCache>
                <c:formatCode>0.00</c:formatCode>
                <c:ptCount val="10"/>
                <c:pt idx="0">
                  <c:v>3.3452391142958782E-4</c:v>
                </c:pt>
                <c:pt idx="1">
                  <c:v>8.034852218519356E-2</c:v>
                </c:pt>
                <c:pt idx="2">
                  <c:v>-0.11443055819289481</c:v>
                </c:pt>
                <c:pt idx="3">
                  <c:v>5.5669855264173729E-2</c:v>
                </c:pt>
                <c:pt idx="4">
                  <c:v>-0.18981359802910447</c:v>
                </c:pt>
                <c:pt idx="5">
                  <c:v>0</c:v>
                </c:pt>
                <c:pt idx="6">
                  <c:v>0.26218640197089549</c:v>
                </c:pt>
                <c:pt idx="7">
                  <c:v>-0.12478949527039956</c:v>
                </c:pt>
                <c:pt idx="8">
                  <c:v>5.7738400282835195E-2</c:v>
                </c:pt>
                <c:pt idx="9">
                  <c:v>5.0578441899781779E-3</c:v>
                </c:pt>
              </c:numCache>
            </c:numRef>
          </c:yVal>
          <c:smooth val="0"/>
          <c:extLst>
            <c:ext xmlns:c16="http://schemas.microsoft.com/office/drawing/2014/chart" uri="{C3380CC4-5D6E-409C-BE32-E72D297353CC}">
              <c16:uniqueId val="{00000000-4ED2-4AFF-A4F8-F7AE15DCC727}"/>
            </c:ext>
          </c:extLst>
        </c:ser>
        <c:dLbls>
          <c:showLegendKey val="0"/>
          <c:showVal val="0"/>
          <c:showCatName val="0"/>
          <c:showSerName val="0"/>
          <c:showPercent val="0"/>
          <c:showBubbleSize val="0"/>
        </c:dLbls>
        <c:axId val="207054528"/>
        <c:axId val="207055104"/>
      </c:scatterChart>
      <c:valAx>
        <c:axId val="20705452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7055104"/>
        <c:crosses val="autoZero"/>
        <c:crossBetween val="midCat"/>
        <c:majorUnit val="1"/>
      </c:valAx>
      <c:valAx>
        <c:axId val="207055104"/>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7054528"/>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calcs'!$AN$257:$AW$257</c:f>
                <c:numCache>
                  <c:formatCode>General</c:formatCode>
                  <c:ptCount val="10"/>
                  <c:pt idx="0">
                    <c:v>7.5057234228029401E-2</c:v>
                  </c:pt>
                  <c:pt idx="1">
                    <c:v>0.44781058050133266</c:v>
                  </c:pt>
                  <c:pt idx="2">
                    <c:v>0.1256431653146349</c:v>
                  </c:pt>
                  <c:pt idx="3">
                    <c:v>0.12741180578416225</c:v>
                  </c:pt>
                  <c:pt idx="4">
                    <c:v>0.18736523443853909</c:v>
                  </c:pt>
                  <c:pt idx="5">
                    <c:v>0</c:v>
                  </c:pt>
                  <c:pt idx="6">
                    <c:v>0.19430771936412802</c:v>
                  </c:pt>
                  <c:pt idx="7">
                    <c:v>0.11021446407222327</c:v>
                  </c:pt>
                  <c:pt idx="8">
                    <c:v>6.4931445601096247E-2</c:v>
                  </c:pt>
                  <c:pt idx="9">
                    <c:v>0.11857416921895242</c:v>
                  </c:pt>
                </c:numCache>
              </c:numRef>
            </c:plus>
            <c:minus>
              <c:numRef>
                <c:f>'Comparison calcs'!$AN$257:$AW$257</c:f>
                <c:numCache>
                  <c:formatCode>General</c:formatCode>
                  <c:ptCount val="10"/>
                  <c:pt idx="0">
                    <c:v>7.5057234228029401E-2</c:v>
                  </c:pt>
                  <c:pt idx="1">
                    <c:v>0.44781058050133266</c:v>
                  </c:pt>
                  <c:pt idx="2">
                    <c:v>0.1256431653146349</c:v>
                  </c:pt>
                  <c:pt idx="3">
                    <c:v>0.12741180578416225</c:v>
                  </c:pt>
                  <c:pt idx="4">
                    <c:v>0.18736523443853909</c:v>
                  </c:pt>
                  <c:pt idx="5">
                    <c:v>0</c:v>
                  </c:pt>
                  <c:pt idx="6">
                    <c:v>0.19430771936412802</c:v>
                  </c:pt>
                  <c:pt idx="7">
                    <c:v>0.11021446407222327</c:v>
                  </c:pt>
                  <c:pt idx="8">
                    <c:v>6.4931445601096247E-2</c:v>
                  </c:pt>
                  <c:pt idx="9">
                    <c:v>0.11857416921895242</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calcs'!$AN$256:$AW$256</c:f>
              <c:numCache>
                <c:formatCode>0.00</c:formatCode>
                <c:ptCount val="10"/>
                <c:pt idx="0">
                  <c:v>-1.0818541297786449E-2</c:v>
                </c:pt>
                <c:pt idx="1">
                  <c:v>0.10279430257196082</c:v>
                </c:pt>
                <c:pt idx="2">
                  <c:v>-0.20820222807638275</c:v>
                </c:pt>
                <c:pt idx="3">
                  <c:v>-2.1031579313024462E-3</c:v>
                </c:pt>
                <c:pt idx="4">
                  <c:v>-0.40714508292297036</c:v>
                </c:pt>
                <c:pt idx="5">
                  <c:v>0</c:v>
                </c:pt>
                <c:pt idx="6">
                  <c:v>0.1354644385902839</c:v>
                </c:pt>
                <c:pt idx="7">
                  <c:v>-8.4643092050710717E-2</c:v>
                </c:pt>
                <c:pt idx="8">
                  <c:v>4.3330208008783344E-2</c:v>
                </c:pt>
                <c:pt idx="9">
                  <c:v>-5.4426950789660034E-2</c:v>
                </c:pt>
              </c:numCache>
            </c:numRef>
          </c:yVal>
          <c:smooth val="0"/>
          <c:extLst>
            <c:ext xmlns:c16="http://schemas.microsoft.com/office/drawing/2014/chart" uri="{C3380CC4-5D6E-409C-BE32-E72D297353CC}">
              <c16:uniqueId val="{00000000-E4DD-483A-80A1-C284CD711CDB}"/>
            </c:ext>
          </c:extLst>
        </c:ser>
        <c:dLbls>
          <c:showLegendKey val="0"/>
          <c:showVal val="0"/>
          <c:showCatName val="0"/>
          <c:showSerName val="0"/>
          <c:showPercent val="0"/>
          <c:showBubbleSize val="0"/>
        </c:dLbls>
        <c:axId val="207056832"/>
        <c:axId val="207057408"/>
      </c:scatterChart>
      <c:valAx>
        <c:axId val="207056832"/>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7057408"/>
        <c:crosses val="autoZero"/>
        <c:crossBetween val="midCat"/>
        <c:majorUnit val="1"/>
      </c:valAx>
      <c:valAx>
        <c:axId val="207057408"/>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7056832"/>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57413761832668"/>
          <c:y val="3.9657433809979513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calcs'!$AN$273:$AW$273</c:f>
                <c:numCache>
                  <c:formatCode>General</c:formatCode>
                  <c:ptCount val="10"/>
                  <c:pt idx="0">
                    <c:v>0.10642877922551662</c:v>
                  </c:pt>
                  <c:pt idx="1">
                    <c:v>0.50240126237424221</c:v>
                  </c:pt>
                  <c:pt idx="2">
                    <c:v>0.10574570487081721</c:v>
                  </c:pt>
                  <c:pt idx="3">
                    <c:v>0.25294968917774047</c:v>
                  </c:pt>
                  <c:pt idx="4">
                    <c:v>0.23582081626019641</c:v>
                  </c:pt>
                  <c:pt idx="5">
                    <c:v>0</c:v>
                  </c:pt>
                  <c:pt idx="6">
                    <c:v>0.32110684649037391</c:v>
                  </c:pt>
                  <c:pt idx="7">
                    <c:v>5.1421128806702673E-2</c:v>
                  </c:pt>
                  <c:pt idx="8">
                    <c:v>0.11489973613492133</c:v>
                  </c:pt>
                  <c:pt idx="9">
                    <c:v>0.11435672333832131</c:v>
                  </c:pt>
                </c:numCache>
              </c:numRef>
            </c:plus>
            <c:minus>
              <c:numRef>
                <c:f>'Comparison calcs'!$AN$273:$AW$273</c:f>
                <c:numCache>
                  <c:formatCode>General</c:formatCode>
                  <c:ptCount val="10"/>
                  <c:pt idx="0">
                    <c:v>0.10642877922551662</c:v>
                  </c:pt>
                  <c:pt idx="1">
                    <c:v>0.50240126237424221</c:v>
                  </c:pt>
                  <c:pt idx="2">
                    <c:v>0.10574570487081721</c:v>
                  </c:pt>
                  <c:pt idx="3">
                    <c:v>0.25294968917774047</c:v>
                  </c:pt>
                  <c:pt idx="4">
                    <c:v>0.23582081626019641</c:v>
                  </c:pt>
                  <c:pt idx="5">
                    <c:v>0</c:v>
                  </c:pt>
                  <c:pt idx="6">
                    <c:v>0.32110684649037391</c:v>
                  </c:pt>
                  <c:pt idx="7">
                    <c:v>5.1421128806702673E-2</c:v>
                  </c:pt>
                  <c:pt idx="8">
                    <c:v>0.11489973613492133</c:v>
                  </c:pt>
                  <c:pt idx="9">
                    <c:v>0.11435672333832131</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calcs'!$AN$272:$AW$272</c:f>
              <c:numCache>
                <c:formatCode>0.00</c:formatCode>
                <c:ptCount val="10"/>
                <c:pt idx="0">
                  <c:v>0.1120125926383593</c:v>
                </c:pt>
                <c:pt idx="1">
                  <c:v>0.43620937700315188</c:v>
                </c:pt>
                <c:pt idx="2">
                  <c:v>-7.1846744537364352E-2</c:v>
                </c:pt>
                <c:pt idx="3">
                  <c:v>4.203475030771997E-2</c:v>
                </c:pt>
                <c:pt idx="4">
                  <c:v>-0.54193757540897014</c:v>
                </c:pt>
                <c:pt idx="5">
                  <c:v>0</c:v>
                </c:pt>
                <c:pt idx="6">
                  <c:v>9.5486588795968969E-2</c:v>
                </c:pt>
                <c:pt idx="7">
                  <c:v>-3.6801899588418299E-2</c:v>
                </c:pt>
                <c:pt idx="8">
                  <c:v>0.28427727054958807</c:v>
                </c:pt>
                <c:pt idx="9">
                  <c:v>0.1353066851527687</c:v>
                </c:pt>
              </c:numCache>
            </c:numRef>
          </c:yVal>
          <c:smooth val="0"/>
          <c:extLst>
            <c:ext xmlns:c16="http://schemas.microsoft.com/office/drawing/2014/chart" uri="{C3380CC4-5D6E-409C-BE32-E72D297353CC}">
              <c16:uniqueId val="{00000000-CAFE-43CC-9454-35CD183CB352}"/>
            </c:ext>
          </c:extLst>
        </c:ser>
        <c:dLbls>
          <c:showLegendKey val="0"/>
          <c:showVal val="0"/>
          <c:showCatName val="0"/>
          <c:showSerName val="0"/>
          <c:showPercent val="0"/>
          <c:showBubbleSize val="0"/>
        </c:dLbls>
        <c:axId val="207059712"/>
        <c:axId val="207060288"/>
      </c:scatterChart>
      <c:valAx>
        <c:axId val="207059712"/>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7060288"/>
        <c:crosses val="autoZero"/>
        <c:crossBetween val="midCat"/>
        <c:majorUnit val="1"/>
      </c:valAx>
      <c:valAx>
        <c:axId val="207060288"/>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7059712"/>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6227493063696"/>
          <c:y val="4.4252224550975112E-2"/>
          <c:w val="0.86334035527272246"/>
          <c:h val="0.73625695389205204"/>
        </c:manualLayout>
      </c:layout>
      <c:scatterChart>
        <c:scatterStyle val="lineMarker"/>
        <c:varyColors val="0"/>
        <c:ser>
          <c:idx val="1"/>
          <c:order val="0"/>
          <c:spPr>
            <a:ln w="19050">
              <a:noFill/>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calcs'!$AN$15:$AW$15</c:f>
                <c:numCache>
                  <c:formatCode>General</c:formatCode>
                  <c:ptCount val="10"/>
                  <c:pt idx="0">
                    <c:v>0.13627133823531601</c:v>
                  </c:pt>
                  <c:pt idx="1">
                    <c:v>6.6363509734337786E-2</c:v>
                  </c:pt>
                  <c:pt idx="2">
                    <c:v>0.15126886258402403</c:v>
                  </c:pt>
                  <c:pt idx="3">
                    <c:v>0.10188118900672169</c:v>
                  </c:pt>
                  <c:pt idx="4">
                    <c:v>9.2084147030021782E-2</c:v>
                  </c:pt>
                  <c:pt idx="5">
                    <c:v>0.13151884793468918</c:v>
                  </c:pt>
                  <c:pt idx="6">
                    <c:v>0.12160597365789481</c:v>
                  </c:pt>
                  <c:pt idx="7">
                    <c:v>3.5907913121198773E-2</c:v>
                  </c:pt>
                  <c:pt idx="8">
                    <c:v>3.1787699561964852E-2</c:v>
                  </c:pt>
                  <c:pt idx="9">
                    <c:v>0.10187761036193975</c:v>
                  </c:pt>
                </c:numCache>
              </c:numRef>
            </c:plus>
            <c:minus>
              <c:numRef>
                <c:f>'Comparison calcs'!$AN$15:$AW$15</c:f>
                <c:numCache>
                  <c:formatCode>General</c:formatCode>
                  <c:ptCount val="10"/>
                  <c:pt idx="0">
                    <c:v>0.13627133823531601</c:v>
                  </c:pt>
                  <c:pt idx="1">
                    <c:v>6.6363509734337786E-2</c:v>
                  </c:pt>
                  <c:pt idx="2">
                    <c:v>0.15126886258402403</c:v>
                  </c:pt>
                  <c:pt idx="3">
                    <c:v>0.10188118900672169</c:v>
                  </c:pt>
                  <c:pt idx="4">
                    <c:v>9.2084147030021782E-2</c:v>
                  </c:pt>
                  <c:pt idx="5">
                    <c:v>0.13151884793468918</c:v>
                  </c:pt>
                  <c:pt idx="6">
                    <c:v>0.12160597365789481</c:v>
                  </c:pt>
                  <c:pt idx="7">
                    <c:v>3.5907913121198773E-2</c:v>
                  </c:pt>
                  <c:pt idx="8">
                    <c:v>3.1787699561964852E-2</c:v>
                  </c:pt>
                  <c:pt idx="9">
                    <c:v>0.10187761036193975</c:v>
                  </c:pt>
                </c:numCache>
              </c:numRef>
            </c:minus>
            <c:spPr>
              <a:noFill/>
              <a:ln w="19050" cap="flat" cmpd="sng" algn="ctr">
                <a:solidFill>
                  <a:srgbClr val="FF0000"/>
                </a:solidFill>
                <a:round/>
              </a:ln>
              <a:effectLst/>
            </c:spPr>
          </c:errBars>
          <c:xVal>
            <c:strRef>
              <c:f>'Comparison calcs'!$AN$8:$AW$8</c:f>
              <c:strCache>
                <c:ptCount val="10"/>
                <c:pt idx="0">
                  <c:v>Lab A</c:v>
                </c:pt>
                <c:pt idx="1">
                  <c:v>Lab B</c:v>
                </c:pt>
                <c:pt idx="2">
                  <c:v>Lab C</c:v>
                </c:pt>
                <c:pt idx="3">
                  <c:v>Lab D</c:v>
                </c:pt>
                <c:pt idx="4">
                  <c:v>Lab E</c:v>
                </c:pt>
                <c:pt idx="5">
                  <c:v>Lab F</c:v>
                </c:pt>
                <c:pt idx="6">
                  <c:v>Lab G</c:v>
                </c:pt>
                <c:pt idx="7">
                  <c:v>Lab H</c:v>
                </c:pt>
                <c:pt idx="8">
                  <c:v>Lab I</c:v>
                </c:pt>
                <c:pt idx="9">
                  <c:v>Lab J</c:v>
                </c:pt>
              </c:strCache>
            </c:strRef>
          </c:xVal>
          <c:yVal>
            <c:numRef>
              <c:f>'Comparison calcs'!$AN$14:$AW$14</c:f>
              <c:numCache>
                <c:formatCode>0.00</c:formatCode>
                <c:ptCount val="10"/>
                <c:pt idx="0">
                  <c:v>-6.2091431543919551E-2</c:v>
                </c:pt>
                <c:pt idx="1">
                  <c:v>-2.5235251764179623E-3</c:v>
                </c:pt>
                <c:pt idx="2">
                  <c:v>2.8579460256980577E-2</c:v>
                </c:pt>
                <c:pt idx="3">
                  <c:v>2.0792898653086089E-2</c:v>
                </c:pt>
                <c:pt idx="4">
                  <c:v>-3.1420539743019421E-2</c:v>
                </c:pt>
                <c:pt idx="5">
                  <c:v>3.7969777303447208E-2</c:v>
                </c:pt>
                <c:pt idx="6">
                  <c:v>-0.10142053974301943</c:v>
                </c:pt>
                <c:pt idx="7">
                  <c:v>1.8011750610753108E-2</c:v>
                </c:pt>
                <c:pt idx="8">
                  <c:v>-1.425965747268243E-2</c:v>
                </c:pt>
                <c:pt idx="9">
                  <c:v>8.7016135144325824E-2</c:v>
                </c:pt>
              </c:numCache>
            </c:numRef>
          </c:yVal>
          <c:smooth val="0"/>
          <c:extLst>
            <c:ext xmlns:c16="http://schemas.microsoft.com/office/drawing/2014/chart" uri="{C3380CC4-5D6E-409C-BE32-E72D297353CC}">
              <c16:uniqueId val="{00000000-E999-4369-9831-DB78F7DDC78D}"/>
            </c:ext>
          </c:extLst>
        </c:ser>
        <c:dLbls>
          <c:showLegendKey val="0"/>
          <c:showVal val="0"/>
          <c:showCatName val="0"/>
          <c:showSerName val="0"/>
          <c:showPercent val="0"/>
          <c:showBubbleSize val="0"/>
        </c:dLbls>
        <c:axId val="207954496"/>
        <c:axId val="207955072"/>
      </c:scatterChart>
      <c:valAx>
        <c:axId val="207954496"/>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7955072"/>
        <c:crosses val="autoZero"/>
        <c:crossBetween val="midCat"/>
        <c:majorUnit val="1"/>
      </c:valAx>
      <c:valAx>
        <c:axId val="207955072"/>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7954496"/>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6227493063696"/>
          <c:y val="4.4252224550975112E-2"/>
          <c:w val="0.85296813135977101"/>
          <c:h val="0.84728685166754314"/>
        </c:manualLayout>
      </c:layout>
      <c:scatterChart>
        <c:scatterStyle val="lineMarker"/>
        <c:varyColors val="0"/>
        <c:ser>
          <c:idx val="1"/>
          <c:order val="0"/>
          <c:tx>
            <c:strRef>
              <c:f>'Comparison calcs'!$AM$9</c:f>
              <c:strCache>
                <c:ptCount val="1"/>
                <c:pt idx="0">
                  <c:v>10000</c:v>
                </c:pt>
              </c:strCache>
            </c:strRef>
          </c:tx>
          <c:spPr>
            <a:ln w="19050">
              <a:noFill/>
            </a:ln>
            <a:effectLst/>
          </c:spPr>
          <c:marker>
            <c:symbol val="circle"/>
            <c:size val="7"/>
            <c:spPr>
              <a:solidFill>
                <a:srgbClr val="5B9BD5">
                  <a:lumMod val="60000"/>
                  <a:lumOff val="40000"/>
                </a:srgbClr>
              </a:solidFill>
              <a:ln w="19050">
                <a:solidFill>
                  <a:srgbClr val="FF0000"/>
                </a:solidFill>
              </a:ln>
              <a:effectLst/>
            </c:spPr>
          </c:marker>
          <c:errBars>
            <c:errDir val="y"/>
            <c:errBarType val="both"/>
            <c:errValType val="cust"/>
            <c:noEndCap val="0"/>
            <c:plus>
              <c:numRef>
                <c:f>'Comparison calcs'!$AN$15:$AW$15</c:f>
                <c:numCache>
                  <c:formatCode>General</c:formatCode>
                  <c:ptCount val="10"/>
                  <c:pt idx="0">
                    <c:v>0.13627133823531601</c:v>
                  </c:pt>
                  <c:pt idx="1">
                    <c:v>6.6363509734337786E-2</c:v>
                  </c:pt>
                  <c:pt idx="2">
                    <c:v>0.15126886258402403</c:v>
                  </c:pt>
                  <c:pt idx="3">
                    <c:v>0.10188118900672169</c:v>
                  </c:pt>
                  <c:pt idx="4">
                    <c:v>9.2084147030021782E-2</c:v>
                  </c:pt>
                  <c:pt idx="5">
                    <c:v>0.13151884793468918</c:v>
                  </c:pt>
                  <c:pt idx="6">
                    <c:v>0.12160597365789481</c:v>
                  </c:pt>
                  <c:pt idx="7">
                    <c:v>3.5907913121198773E-2</c:v>
                  </c:pt>
                  <c:pt idx="8">
                    <c:v>3.1787699561964852E-2</c:v>
                  </c:pt>
                  <c:pt idx="9">
                    <c:v>0.10187761036193975</c:v>
                  </c:pt>
                </c:numCache>
              </c:numRef>
            </c:plus>
            <c:minus>
              <c:numRef>
                <c:f>'Comparison calcs'!$AN$15:$AW$15</c:f>
                <c:numCache>
                  <c:formatCode>General</c:formatCode>
                  <c:ptCount val="10"/>
                  <c:pt idx="0">
                    <c:v>0.13627133823531601</c:v>
                  </c:pt>
                  <c:pt idx="1">
                    <c:v>6.6363509734337786E-2</c:v>
                  </c:pt>
                  <c:pt idx="2">
                    <c:v>0.15126886258402403</c:v>
                  </c:pt>
                  <c:pt idx="3">
                    <c:v>0.10188118900672169</c:v>
                  </c:pt>
                  <c:pt idx="4">
                    <c:v>9.2084147030021782E-2</c:v>
                  </c:pt>
                  <c:pt idx="5">
                    <c:v>0.13151884793468918</c:v>
                  </c:pt>
                  <c:pt idx="6">
                    <c:v>0.12160597365789481</c:v>
                  </c:pt>
                  <c:pt idx="7">
                    <c:v>3.5907913121198773E-2</c:v>
                  </c:pt>
                  <c:pt idx="8">
                    <c:v>3.1787699561964852E-2</c:v>
                  </c:pt>
                  <c:pt idx="9">
                    <c:v>0.10187761036193975</c:v>
                  </c:pt>
                </c:numCache>
              </c:numRef>
            </c:minus>
            <c:spPr>
              <a:noFill/>
              <a:ln w="9525" cap="flat" cmpd="sng" algn="ctr">
                <a:solidFill>
                  <a:sysClr val="windowText" lastClr="000000"/>
                </a:solidFill>
                <a:round/>
              </a:ln>
              <a:effectLst/>
            </c:spPr>
          </c:errBars>
          <c:xVal>
            <c:numRef>
              <c:f>'Comparison calcs'!$AN$7:$AW$7</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'Comparison calcs'!$AN$14:$AW$14</c:f>
              <c:numCache>
                <c:formatCode>0.00</c:formatCode>
                <c:ptCount val="10"/>
                <c:pt idx="0">
                  <c:v>-6.2091431543919551E-2</c:v>
                </c:pt>
                <c:pt idx="1">
                  <c:v>-2.5235251764179623E-3</c:v>
                </c:pt>
                <c:pt idx="2">
                  <c:v>2.8579460256980577E-2</c:v>
                </c:pt>
                <c:pt idx="3">
                  <c:v>2.0792898653086089E-2</c:v>
                </c:pt>
                <c:pt idx="4">
                  <c:v>-3.1420539743019421E-2</c:v>
                </c:pt>
                <c:pt idx="5">
                  <c:v>3.7969777303447208E-2</c:v>
                </c:pt>
                <c:pt idx="6">
                  <c:v>-0.10142053974301943</c:v>
                </c:pt>
                <c:pt idx="7">
                  <c:v>1.8011750610753108E-2</c:v>
                </c:pt>
                <c:pt idx="8">
                  <c:v>-1.425965747268243E-2</c:v>
                </c:pt>
                <c:pt idx="9">
                  <c:v>8.7016135144325824E-2</c:v>
                </c:pt>
              </c:numCache>
            </c:numRef>
          </c:yVal>
          <c:smooth val="0"/>
          <c:extLst>
            <c:ext xmlns:c16="http://schemas.microsoft.com/office/drawing/2014/chart" uri="{C3380CC4-5D6E-409C-BE32-E72D297353CC}">
              <c16:uniqueId val="{00000000-3E0F-460D-B889-27DFD5038266}"/>
            </c:ext>
          </c:extLst>
        </c:ser>
        <c:ser>
          <c:idx val="0"/>
          <c:order val="1"/>
          <c:tx>
            <c:strRef>
              <c:f>'Comparison calcs'!$AM$24</c:f>
              <c:strCache>
                <c:ptCount val="1"/>
                <c:pt idx="0">
                  <c:v>7500</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calcs'!$AN$30:$AX$30</c:f>
                <c:numCache>
                  <c:formatCode>General</c:formatCode>
                  <c:ptCount val="11"/>
                  <c:pt idx="0">
                    <c:v>0.12541022265500448</c:v>
                  </c:pt>
                  <c:pt idx="1">
                    <c:v>6.5683660925808379E-2</c:v>
                  </c:pt>
                  <c:pt idx="2">
                    <c:v>0.15152853195220187</c:v>
                  </c:pt>
                  <c:pt idx="3">
                    <c:v>0.10189229455401998</c:v>
                  </c:pt>
                  <c:pt idx="4">
                    <c:v>9.2074718060707064E-2</c:v>
                  </c:pt>
                  <c:pt idx="5">
                    <c:v>0.13144414856178605</c:v>
                  </c:pt>
                  <c:pt idx="6">
                    <c:v>0.12156430841716995</c:v>
                  </c:pt>
                  <c:pt idx="7">
                    <c:v>3.7017494816228368E-2</c:v>
                  </c:pt>
                  <c:pt idx="8">
                    <c:v>3.169546204569889E-2</c:v>
                  </c:pt>
                  <c:pt idx="9">
                    <c:v>0.10186358339189629</c:v>
                  </c:pt>
                  <c:pt idx="10">
                    <c:v>0</c:v>
                  </c:pt>
                </c:numCache>
              </c:numRef>
            </c:plus>
            <c:minus>
              <c:numRef>
                <c:f>'Comparison calcs'!$AN$30:$AW$30</c:f>
                <c:numCache>
                  <c:formatCode>General</c:formatCode>
                  <c:ptCount val="10"/>
                  <c:pt idx="0">
                    <c:v>0.12541022265500448</c:v>
                  </c:pt>
                  <c:pt idx="1">
                    <c:v>6.5683660925808379E-2</c:v>
                  </c:pt>
                  <c:pt idx="2">
                    <c:v>0.15152853195220187</c:v>
                  </c:pt>
                  <c:pt idx="3">
                    <c:v>0.10189229455401998</c:v>
                  </c:pt>
                  <c:pt idx="4">
                    <c:v>9.2074718060707064E-2</c:v>
                  </c:pt>
                  <c:pt idx="5">
                    <c:v>0.13144414856178605</c:v>
                  </c:pt>
                  <c:pt idx="6">
                    <c:v>0.12156430841716995</c:v>
                  </c:pt>
                  <c:pt idx="7">
                    <c:v>3.7017494816228368E-2</c:v>
                  </c:pt>
                  <c:pt idx="8">
                    <c:v>3.169546204569889E-2</c:v>
                  </c:pt>
                  <c:pt idx="9">
                    <c:v>0.10186358339189629</c:v>
                  </c:pt>
                </c:numCache>
              </c:numRef>
            </c:minus>
          </c:errBars>
          <c:xVal>
            <c:numRef>
              <c:f>'Comparison calcs'!$AN$22:$AW$22</c:f>
              <c:numCache>
                <c:formatCode>General</c:formatCode>
                <c:ptCount val="10"/>
                <c:pt idx="0">
                  <c:v>1.05</c:v>
                </c:pt>
                <c:pt idx="1">
                  <c:v>2.0499999999999998</c:v>
                </c:pt>
                <c:pt idx="2">
                  <c:v>3.05</c:v>
                </c:pt>
                <c:pt idx="3">
                  <c:v>4.05</c:v>
                </c:pt>
                <c:pt idx="4">
                  <c:v>5.05</c:v>
                </c:pt>
                <c:pt idx="5">
                  <c:v>6.05</c:v>
                </c:pt>
                <c:pt idx="6">
                  <c:v>7.05</c:v>
                </c:pt>
                <c:pt idx="7">
                  <c:v>8.0500000000000007</c:v>
                </c:pt>
                <c:pt idx="8">
                  <c:v>9.0500000000000007</c:v>
                </c:pt>
                <c:pt idx="9">
                  <c:v>10.050000000000001</c:v>
                </c:pt>
              </c:numCache>
            </c:numRef>
          </c:xVal>
          <c:yVal>
            <c:numRef>
              <c:f>'Comparison calcs'!$AN$29:$AW$29</c:f>
              <c:numCache>
                <c:formatCode>0.00</c:formatCode>
                <c:ptCount val="10"/>
                <c:pt idx="0">
                  <c:v>-4.2697409802960995E-2</c:v>
                </c:pt>
                <c:pt idx="1">
                  <c:v>-5.3314501149984289E-3</c:v>
                </c:pt>
                <c:pt idx="2">
                  <c:v>4.0976810314807433E-2</c:v>
                </c:pt>
                <c:pt idx="3">
                  <c:v>8.4484295636182427E-3</c:v>
                </c:pt>
                <c:pt idx="4">
                  <c:v>-2.9023189685192574E-2</c:v>
                </c:pt>
                <c:pt idx="5">
                  <c:v>1.8147505682655954E-2</c:v>
                </c:pt>
                <c:pt idx="6">
                  <c:v>-9.9023189685192553E-2</c:v>
                </c:pt>
                <c:pt idx="7">
                  <c:v>1.4921722106816526E-2</c:v>
                </c:pt>
                <c:pt idx="8">
                  <c:v>-9.8293764406467976E-3</c:v>
                </c:pt>
                <c:pt idx="9">
                  <c:v>9.1985646953897549E-2</c:v>
                </c:pt>
              </c:numCache>
            </c:numRef>
          </c:yVal>
          <c:smooth val="0"/>
          <c:extLst>
            <c:ext xmlns:c16="http://schemas.microsoft.com/office/drawing/2014/chart" uri="{C3380CC4-5D6E-409C-BE32-E72D297353CC}">
              <c16:uniqueId val="{00000001-3E0F-460D-B889-27DFD5038266}"/>
            </c:ext>
          </c:extLst>
        </c:ser>
        <c:ser>
          <c:idx val="2"/>
          <c:order val="2"/>
          <c:tx>
            <c:strRef>
              <c:f>'Comparison calcs'!$AM$39</c:f>
              <c:strCache>
                <c:ptCount val="1"/>
                <c:pt idx="0">
                  <c:v>5000</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calcs'!$AN$45:$AW$45</c:f>
                <c:numCache>
                  <c:formatCode>General</c:formatCode>
                  <c:ptCount val="10"/>
                  <c:pt idx="0">
                    <c:v>0.12534046401526858</c:v>
                  </c:pt>
                  <c:pt idx="1">
                    <c:v>6.5567129703822627E-2</c:v>
                  </c:pt>
                  <c:pt idx="2">
                    <c:v>0.15139275184053749</c:v>
                  </c:pt>
                  <c:pt idx="3">
                    <c:v>0.10210022984046976</c:v>
                  </c:pt>
                  <c:pt idx="4">
                    <c:v>0.10186528179557811</c:v>
                  </c:pt>
                  <c:pt idx="5">
                    <c:v>0.13146927233541933</c:v>
                  </c:pt>
                  <c:pt idx="6">
                    <c:v>0.12158163904158623</c:v>
                  </c:pt>
                  <c:pt idx="7">
                    <c:v>3.6148026716611034E-2</c:v>
                  </c:pt>
                  <c:pt idx="8">
                    <c:v>3.1650062575182832E-2</c:v>
                  </c:pt>
                  <c:pt idx="9">
                    <c:v>0.1018646740796957</c:v>
                  </c:pt>
                </c:numCache>
              </c:numRef>
            </c:plus>
            <c:minus>
              <c:numRef>
                <c:f>'Comparison calcs'!$AN$45:$AW$45</c:f>
                <c:numCache>
                  <c:formatCode>General</c:formatCode>
                  <c:ptCount val="10"/>
                  <c:pt idx="0">
                    <c:v>0.12534046401526858</c:v>
                  </c:pt>
                  <c:pt idx="1">
                    <c:v>6.5567129703822627E-2</c:v>
                  </c:pt>
                  <c:pt idx="2">
                    <c:v>0.15139275184053749</c:v>
                  </c:pt>
                  <c:pt idx="3">
                    <c:v>0.10210022984046976</c:v>
                  </c:pt>
                  <c:pt idx="4">
                    <c:v>0.10186528179557811</c:v>
                  </c:pt>
                  <c:pt idx="5">
                    <c:v>0.13146927233541933</c:v>
                  </c:pt>
                  <c:pt idx="6">
                    <c:v>0.12158163904158623</c:v>
                  </c:pt>
                  <c:pt idx="7">
                    <c:v>3.6148026716611034E-2</c:v>
                  </c:pt>
                  <c:pt idx="8">
                    <c:v>3.1650062575182832E-2</c:v>
                  </c:pt>
                  <c:pt idx="9">
                    <c:v>0.1018646740796957</c:v>
                  </c:pt>
                </c:numCache>
              </c:numRef>
            </c:minus>
          </c:errBars>
          <c:xVal>
            <c:numRef>
              <c:f>'Comparison calcs'!$AN$37:$AW$37</c:f>
              <c:numCache>
                <c:formatCode>General</c:formatCode>
                <c:ptCount val="10"/>
                <c:pt idx="0">
                  <c:v>1.1000000000000001</c:v>
                </c:pt>
                <c:pt idx="1">
                  <c:v>2.0999999999999996</c:v>
                </c:pt>
                <c:pt idx="2">
                  <c:v>3.0999999999999996</c:v>
                </c:pt>
                <c:pt idx="3">
                  <c:v>4.0999999999999996</c:v>
                </c:pt>
                <c:pt idx="4">
                  <c:v>5.0999999999999996</c:v>
                </c:pt>
                <c:pt idx="5">
                  <c:v>6.1</c:v>
                </c:pt>
                <c:pt idx="6">
                  <c:v>7.1</c:v>
                </c:pt>
                <c:pt idx="7">
                  <c:v>8.1000000000000014</c:v>
                </c:pt>
                <c:pt idx="8">
                  <c:v>9.1000000000000014</c:v>
                </c:pt>
                <c:pt idx="9">
                  <c:v>10.100000000000001</c:v>
                </c:pt>
              </c:numCache>
            </c:numRef>
          </c:xVal>
          <c:yVal>
            <c:numRef>
              <c:f>'Comparison calcs'!$AN$44:$AW$44</c:f>
              <c:numCache>
                <c:formatCode>0.00</c:formatCode>
                <c:ptCount val="10"/>
                <c:pt idx="0">
                  <c:v>-2.5837925940088352E-2</c:v>
                </c:pt>
                <c:pt idx="1">
                  <c:v>-3.1677698122104109E-3</c:v>
                </c:pt>
                <c:pt idx="2">
                  <c:v>3.9406639108321297E-2</c:v>
                </c:pt>
                <c:pt idx="3">
                  <c:v>-2.0186995121373869E-3</c:v>
                </c:pt>
                <c:pt idx="4">
                  <c:v>-3.7260027558345371E-2</c:v>
                </c:pt>
                <c:pt idx="5">
                  <c:v>3.1491634805551401E-2</c:v>
                </c:pt>
                <c:pt idx="6">
                  <c:v>-8.726002755834536E-2</c:v>
                </c:pt>
                <c:pt idx="7">
                  <c:v>1.6487578262815591E-2</c:v>
                </c:pt>
                <c:pt idx="8">
                  <c:v>-1.3232341615070184E-2</c:v>
                </c:pt>
                <c:pt idx="9">
                  <c:v>8.4691207628137199E-2</c:v>
                </c:pt>
              </c:numCache>
            </c:numRef>
          </c:yVal>
          <c:smooth val="0"/>
          <c:extLst>
            <c:ext xmlns:c16="http://schemas.microsoft.com/office/drawing/2014/chart" uri="{C3380CC4-5D6E-409C-BE32-E72D297353CC}">
              <c16:uniqueId val="{00000002-3E0F-460D-B889-27DFD5038266}"/>
            </c:ext>
          </c:extLst>
        </c:ser>
        <c:ser>
          <c:idx val="3"/>
          <c:order val="3"/>
          <c:tx>
            <c:strRef>
              <c:f>'Comparison calcs'!$AM$54</c:f>
              <c:strCache>
                <c:ptCount val="1"/>
                <c:pt idx="0">
                  <c:v>2500</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calcs'!$AN$60:$AW$60</c:f>
                <c:numCache>
                  <c:formatCode>General</c:formatCode>
                  <c:ptCount val="10"/>
                  <c:pt idx="0">
                    <c:v>0.12607454261385329</c:v>
                  </c:pt>
                  <c:pt idx="1">
                    <c:v>6.5715521388314643E-2</c:v>
                  </c:pt>
                  <c:pt idx="2">
                    <c:v>0.15129368065619295</c:v>
                  </c:pt>
                  <c:pt idx="3">
                    <c:v>0.10197029009515227</c:v>
                  </c:pt>
                  <c:pt idx="4">
                    <c:v>8.2425510273294061E-2</c:v>
                  </c:pt>
                  <c:pt idx="5">
                    <c:v>0.13148475795068984</c:v>
                  </c:pt>
                  <c:pt idx="6">
                    <c:v>0.121591193877938</c:v>
                  </c:pt>
                  <c:pt idx="7">
                    <c:v>3.7080093989662576E-2</c:v>
                  </c:pt>
                  <c:pt idx="8">
                    <c:v>3.1759133734299276E-2</c:v>
                  </c:pt>
                  <c:pt idx="9">
                    <c:v>0.1021173927739297</c:v>
                  </c:pt>
                </c:numCache>
              </c:numRef>
            </c:plus>
            <c:minus>
              <c:numRef>
                <c:f>'Comparison calcs'!$AN$60:$AW$60</c:f>
                <c:numCache>
                  <c:formatCode>General</c:formatCode>
                  <c:ptCount val="10"/>
                  <c:pt idx="0">
                    <c:v>0.12607454261385329</c:v>
                  </c:pt>
                  <c:pt idx="1">
                    <c:v>6.5715521388314643E-2</c:v>
                  </c:pt>
                  <c:pt idx="2">
                    <c:v>0.15129368065619295</c:v>
                  </c:pt>
                  <c:pt idx="3">
                    <c:v>0.10197029009515227</c:v>
                  </c:pt>
                  <c:pt idx="4">
                    <c:v>8.2425510273294061E-2</c:v>
                  </c:pt>
                  <c:pt idx="5">
                    <c:v>0.13148475795068984</c:v>
                  </c:pt>
                  <c:pt idx="6">
                    <c:v>0.121591193877938</c:v>
                  </c:pt>
                  <c:pt idx="7">
                    <c:v>3.7080093989662576E-2</c:v>
                  </c:pt>
                  <c:pt idx="8">
                    <c:v>3.1759133734299276E-2</c:v>
                  </c:pt>
                  <c:pt idx="9">
                    <c:v>0.1021173927739297</c:v>
                  </c:pt>
                </c:numCache>
              </c:numRef>
            </c:minus>
          </c:errBars>
          <c:xVal>
            <c:numRef>
              <c:f>'Comparison calcs'!$AN$52:$AW$52</c:f>
              <c:numCache>
                <c:formatCode>General</c:formatCode>
                <c:ptCount val="10"/>
                <c:pt idx="0">
                  <c:v>1.1500000000000001</c:v>
                </c:pt>
                <c:pt idx="1">
                  <c:v>2.1499999999999995</c:v>
                </c:pt>
                <c:pt idx="2">
                  <c:v>3.1499999999999995</c:v>
                </c:pt>
                <c:pt idx="3">
                  <c:v>4.1499999999999995</c:v>
                </c:pt>
                <c:pt idx="4">
                  <c:v>5.1499999999999995</c:v>
                </c:pt>
                <c:pt idx="5">
                  <c:v>6.1499999999999995</c:v>
                </c:pt>
                <c:pt idx="6">
                  <c:v>7.1499999999999995</c:v>
                </c:pt>
                <c:pt idx="7">
                  <c:v>8.1500000000000021</c:v>
                </c:pt>
                <c:pt idx="8">
                  <c:v>9.1500000000000021</c:v>
                </c:pt>
                <c:pt idx="9">
                  <c:v>10.150000000000002</c:v>
                </c:pt>
              </c:numCache>
            </c:numRef>
          </c:xVal>
          <c:yVal>
            <c:numRef>
              <c:f>'Comparison calcs'!$AN$59:$AW$59</c:f>
              <c:numCache>
                <c:formatCode>0.00</c:formatCode>
                <c:ptCount val="10"/>
                <c:pt idx="0">
                  <c:v>-5.8804347005308441E-2</c:v>
                </c:pt>
                <c:pt idx="1">
                  <c:v>-3.608989039279753E-3</c:v>
                </c:pt>
                <c:pt idx="2">
                  <c:v>4.9610439651060871E-2</c:v>
                </c:pt>
                <c:pt idx="3">
                  <c:v>-3.6704886362385475E-3</c:v>
                </c:pt>
                <c:pt idx="4">
                  <c:v>-3.7056227015605805E-2</c:v>
                </c:pt>
                <c:pt idx="5">
                  <c:v>5.3004497047494013E-2</c:v>
                </c:pt>
                <c:pt idx="6">
                  <c:v>-2.7056227015605797E-2</c:v>
                </c:pt>
                <c:pt idx="7">
                  <c:v>1.7830025608880404E-2</c:v>
                </c:pt>
                <c:pt idx="8">
                  <c:v>-1.6541000990109869E-2</c:v>
                </c:pt>
                <c:pt idx="9">
                  <c:v>8.5645067039570949E-2</c:v>
                </c:pt>
              </c:numCache>
            </c:numRef>
          </c:yVal>
          <c:smooth val="0"/>
          <c:extLst>
            <c:ext xmlns:c16="http://schemas.microsoft.com/office/drawing/2014/chart" uri="{C3380CC4-5D6E-409C-BE32-E72D297353CC}">
              <c16:uniqueId val="{00000003-3E0F-460D-B889-27DFD5038266}"/>
            </c:ext>
          </c:extLst>
        </c:ser>
        <c:ser>
          <c:idx val="4"/>
          <c:order val="4"/>
          <c:tx>
            <c:strRef>
              <c:f>'Comparison calcs'!$AM$69</c:f>
              <c:strCache>
                <c:ptCount val="1"/>
                <c:pt idx="0">
                  <c:v>1000</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calcs'!$AN$75:$AW$75</c:f>
                <c:numCache>
                  <c:formatCode>General</c:formatCode>
                  <c:ptCount val="10"/>
                  <c:pt idx="0">
                    <c:v>0.12536465072855829</c:v>
                  </c:pt>
                  <c:pt idx="1">
                    <c:v>6.7030189674091217E-2</c:v>
                  </c:pt>
                  <c:pt idx="2">
                    <c:v>0.15144756271373519</c:v>
                  </c:pt>
                  <c:pt idx="3">
                    <c:v>0.10295488584665202</c:v>
                  </c:pt>
                  <c:pt idx="4">
                    <c:v>9.2079930434727397E-2</c:v>
                  </c:pt>
                  <c:pt idx="5">
                    <c:v>0.13134603181474577</c:v>
                  </c:pt>
                  <c:pt idx="6">
                    <c:v>0.12145737558743713</c:v>
                  </c:pt>
                  <c:pt idx="7">
                    <c:v>4.0006860169569801E-2</c:v>
                  </c:pt>
                  <c:pt idx="8">
                    <c:v>3.1320862746595526E-2</c:v>
                  </c:pt>
                  <c:pt idx="9">
                    <c:v>0.11158168936397028</c:v>
                  </c:pt>
                </c:numCache>
              </c:numRef>
            </c:plus>
            <c:minus>
              <c:numRef>
                <c:f>'Comparison calcs'!$AN$75:$AW$75</c:f>
                <c:numCache>
                  <c:formatCode>General</c:formatCode>
                  <c:ptCount val="10"/>
                  <c:pt idx="0">
                    <c:v>0.12536465072855829</c:v>
                  </c:pt>
                  <c:pt idx="1">
                    <c:v>6.7030189674091217E-2</c:v>
                  </c:pt>
                  <c:pt idx="2">
                    <c:v>0.15144756271373519</c:v>
                  </c:pt>
                  <c:pt idx="3">
                    <c:v>0.10295488584665202</c:v>
                  </c:pt>
                  <c:pt idx="4">
                    <c:v>9.2079930434727397E-2</c:v>
                  </c:pt>
                  <c:pt idx="5">
                    <c:v>0.13134603181474577</c:v>
                  </c:pt>
                  <c:pt idx="6">
                    <c:v>0.12145737558743713</c:v>
                  </c:pt>
                  <c:pt idx="7">
                    <c:v>4.0006860169569801E-2</c:v>
                  </c:pt>
                  <c:pt idx="8">
                    <c:v>3.1320862746595526E-2</c:v>
                  </c:pt>
                  <c:pt idx="9">
                    <c:v>0.11158168936397028</c:v>
                  </c:pt>
                </c:numCache>
              </c:numRef>
            </c:minus>
          </c:errBars>
          <c:xVal>
            <c:numRef>
              <c:f>'Comparison calcs'!$AN$67:$AW$67</c:f>
              <c:numCache>
                <c:formatCode>General</c:formatCode>
                <c:ptCount val="10"/>
                <c:pt idx="0">
                  <c:v>1.2000000000000002</c:v>
                </c:pt>
                <c:pt idx="1">
                  <c:v>2.1999999999999993</c:v>
                </c:pt>
                <c:pt idx="2">
                  <c:v>3.1999999999999993</c:v>
                </c:pt>
                <c:pt idx="3">
                  <c:v>4.1999999999999993</c:v>
                </c:pt>
                <c:pt idx="4">
                  <c:v>5.1999999999999993</c:v>
                </c:pt>
                <c:pt idx="5">
                  <c:v>6.1999999999999993</c:v>
                </c:pt>
                <c:pt idx="6">
                  <c:v>7.1999999999999993</c:v>
                </c:pt>
                <c:pt idx="7">
                  <c:v>8.2000000000000028</c:v>
                </c:pt>
                <c:pt idx="8">
                  <c:v>9.2000000000000028</c:v>
                </c:pt>
                <c:pt idx="9">
                  <c:v>10.200000000000003</c:v>
                </c:pt>
              </c:numCache>
            </c:numRef>
          </c:xVal>
          <c:yVal>
            <c:numRef>
              <c:f>'Comparison calcs'!$AN$74:$AW$74</c:f>
              <c:numCache>
                <c:formatCode>0.00</c:formatCode>
                <c:ptCount val="10"/>
                <c:pt idx="0">
                  <c:v>-6.9935850338543826E-2</c:v>
                </c:pt>
                <c:pt idx="1">
                  <c:v>6.3635146325742506E-3</c:v>
                </c:pt>
                <c:pt idx="2">
                  <c:v>4.8998392946472756E-2</c:v>
                </c:pt>
                <c:pt idx="3">
                  <c:v>-8.7742981063876554E-3</c:v>
                </c:pt>
                <c:pt idx="4">
                  <c:v>-3.7668273720193914E-2</c:v>
                </c:pt>
                <c:pt idx="5">
                  <c:v>2.3510965000077995E-2</c:v>
                </c:pt>
                <c:pt idx="6">
                  <c:v>1.2331726279806089E-2</c:v>
                </c:pt>
                <c:pt idx="7">
                  <c:v>7.5360384249921336E-3</c:v>
                </c:pt>
                <c:pt idx="8">
                  <c:v>-8.0853297639694385E-3</c:v>
                </c:pt>
                <c:pt idx="9">
                  <c:v>7.2301013232536238E-2</c:v>
                </c:pt>
              </c:numCache>
            </c:numRef>
          </c:yVal>
          <c:smooth val="0"/>
          <c:extLst>
            <c:ext xmlns:c16="http://schemas.microsoft.com/office/drawing/2014/chart" uri="{C3380CC4-5D6E-409C-BE32-E72D297353CC}">
              <c16:uniqueId val="{00000004-3E0F-460D-B889-27DFD5038266}"/>
            </c:ext>
          </c:extLst>
        </c:ser>
        <c:ser>
          <c:idx val="5"/>
          <c:order val="5"/>
          <c:tx>
            <c:strRef>
              <c:f>'Comparison calcs'!$AM$84</c:f>
              <c:strCache>
                <c:ptCount val="1"/>
                <c:pt idx="0">
                  <c:v>1000</c:v>
                </c:pt>
              </c:strCache>
            </c:strRef>
          </c:tx>
          <c:spPr>
            <a:ln w="19050">
              <a:noFill/>
            </a:ln>
          </c:spPr>
          <c:marker>
            <c:symbol val="circle"/>
            <c:size val="7"/>
            <c:spPr>
              <a:solidFill>
                <a:srgbClr val="5B9BD5">
                  <a:lumMod val="40000"/>
                  <a:lumOff val="60000"/>
                </a:srgbClr>
              </a:solidFill>
              <a:ln w="25400">
                <a:solidFill>
                  <a:srgbClr val="FF0000"/>
                </a:solidFill>
              </a:ln>
            </c:spPr>
          </c:marker>
          <c:errBars>
            <c:errDir val="y"/>
            <c:errBarType val="both"/>
            <c:errValType val="cust"/>
            <c:noEndCap val="0"/>
            <c:plus>
              <c:numRef>
                <c:f>'Comparison calcs'!$AN$90:$AW$90</c:f>
                <c:numCache>
                  <c:formatCode>General</c:formatCode>
                  <c:ptCount val="10"/>
                  <c:pt idx="0">
                    <c:v>6.3908765283157434E-2</c:v>
                  </c:pt>
                  <c:pt idx="1">
                    <c:v>7.2010601734353516E-2</c:v>
                  </c:pt>
                  <c:pt idx="2">
                    <c:v>0.15362335275290387</c:v>
                  </c:pt>
                  <c:pt idx="3">
                    <c:v>0.10487977965550263</c:v>
                  </c:pt>
                  <c:pt idx="4">
                    <c:v>9.5397357894430615E-2</c:v>
                  </c:pt>
                  <c:pt idx="5">
                    <c:v>0.13403471339900391</c:v>
                  </c:pt>
                  <c:pt idx="6">
                    <c:v>0.12503371086141143</c:v>
                  </c:pt>
                  <c:pt idx="7">
                    <c:v>4.3773326081572583E-2</c:v>
                  </c:pt>
                  <c:pt idx="8">
                    <c:v>4.0376937950491937E-2</c:v>
                  </c:pt>
                  <c:pt idx="9">
                    <c:v>0.10508725523259134</c:v>
                  </c:pt>
                </c:numCache>
              </c:numRef>
            </c:plus>
            <c:minus>
              <c:numRef>
                <c:f>'Comparison calcs'!$AN$90:$AW$90</c:f>
                <c:numCache>
                  <c:formatCode>General</c:formatCode>
                  <c:ptCount val="10"/>
                  <c:pt idx="0">
                    <c:v>6.3908765283157434E-2</c:v>
                  </c:pt>
                  <c:pt idx="1">
                    <c:v>7.2010601734353516E-2</c:v>
                  </c:pt>
                  <c:pt idx="2">
                    <c:v>0.15362335275290387</c:v>
                  </c:pt>
                  <c:pt idx="3">
                    <c:v>0.10487977965550263</c:v>
                  </c:pt>
                  <c:pt idx="4">
                    <c:v>9.5397357894430615E-2</c:v>
                  </c:pt>
                  <c:pt idx="5">
                    <c:v>0.13403471339900391</c:v>
                  </c:pt>
                  <c:pt idx="6">
                    <c:v>0.12503371086141143</c:v>
                  </c:pt>
                  <c:pt idx="7">
                    <c:v>4.3773326081572583E-2</c:v>
                  </c:pt>
                  <c:pt idx="8">
                    <c:v>4.0376937950491937E-2</c:v>
                  </c:pt>
                  <c:pt idx="9">
                    <c:v>0.10508725523259134</c:v>
                  </c:pt>
                </c:numCache>
              </c:numRef>
            </c:minus>
          </c:errBars>
          <c:xVal>
            <c:numRef>
              <c:f>'Comparison calcs'!$AN$82:$AW$82</c:f>
              <c:numCache>
                <c:formatCode>General</c:formatCode>
                <c:ptCount val="10"/>
                <c:pt idx="0">
                  <c:v>1.2500000000000002</c:v>
                </c:pt>
                <c:pt idx="1">
                  <c:v>2.2499999999999991</c:v>
                </c:pt>
                <c:pt idx="2">
                  <c:v>3.2499999999999991</c:v>
                </c:pt>
                <c:pt idx="3">
                  <c:v>4.2499999999999991</c:v>
                </c:pt>
                <c:pt idx="4">
                  <c:v>5.2499999999999991</c:v>
                </c:pt>
                <c:pt idx="5">
                  <c:v>6.2499999999999991</c:v>
                </c:pt>
                <c:pt idx="6">
                  <c:v>7.2499999999999991</c:v>
                </c:pt>
                <c:pt idx="7">
                  <c:v>8.2500000000000036</c:v>
                </c:pt>
                <c:pt idx="8">
                  <c:v>9.2500000000000036</c:v>
                </c:pt>
                <c:pt idx="9">
                  <c:v>10.250000000000004</c:v>
                </c:pt>
              </c:numCache>
            </c:numRef>
          </c:xVal>
          <c:yVal>
            <c:numRef>
              <c:f>'Comparison calcs'!$AN$89:$AW$89</c:f>
              <c:numCache>
                <c:formatCode>0.00</c:formatCode>
                <c:ptCount val="10"/>
                <c:pt idx="0">
                  <c:v>-3.3569052031498126E-2</c:v>
                </c:pt>
                <c:pt idx="1">
                  <c:v>8.6289175353039399E-3</c:v>
                </c:pt>
                <c:pt idx="2">
                  <c:v>4.2812633397809566E-2</c:v>
                </c:pt>
                <c:pt idx="3">
                  <c:v>8.967361724098899E-3</c:v>
                </c:pt>
                <c:pt idx="4">
                  <c:v>-3.0850760917657732E-2</c:v>
                </c:pt>
                <c:pt idx="5">
                  <c:v>9.2506887236231988E-2</c:v>
                </c:pt>
                <c:pt idx="6">
                  <c:v>1.914923908234227E-2</c:v>
                </c:pt>
                <c:pt idx="7">
                  <c:v>2.9970998568552051E-2</c:v>
                </c:pt>
                <c:pt idx="8">
                  <c:v>-3.9756888601392343E-2</c:v>
                </c:pt>
                <c:pt idx="9">
                  <c:v>7.0562629390359066E-2</c:v>
                </c:pt>
              </c:numCache>
            </c:numRef>
          </c:yVal>
          <c:smooth val="0"/>
          <c:extLst>
            <c:ext xmlns:c16="http://schemas.microsoft.com/office/drawing/2014/chart" uri="{C3380CC4-5D6E-409C-BE32-E72D297353CC}">
              <c16:uniqueId val="{00000005-3E0F-460D-B889-27DFD5038266}"/>
            </c:ext>
          </c:extLst>
        </c:ser>
        <c:ser>
          <c:idx val="6"/>
          <c:order val="6"/>
          <c:tx>
            <c:strRef>
              <c:f>'Comparison calcs'!$AM$100</c:f>
              <c:strCache>
                <c:ptCount val="1"/>
                <c:pt idx="0">
                  <c:v>750</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calcs'!$AN$106:$AW$106</c:f>
                <c:numCache>
                  <c:formatCode>General</c:formatCode>
                  <c:ptCount val="10"/>
                  <c:pt idx="0">
                    <c:v>6.0219227610701899E-2</c:v>
                  </c:pt>
                  <c:pt idx="1">
                    <c:v>7.1131104223442279E-2</c:v>
                  </c:pt>
                  <c:pt idx="2">
                    <c:v>0.15386205101014949</c:v>
                  </c:pt>
                  <c:pt idx="3">
                    <c:v>0.10495539348405024</c:v>
                  </c:pt>
                  <c:pt idx="4">
                    <c:v>9.5454032661898877E-2</c:v>
                  </c:pt>
                  <c:pt idx="5">
                    <c:v>0.13388360373614744</c:v>
                  </c:pt>
                  <c:pt idx="6">
                    <c:v>0.11453096962387911</c:v>
                  </c:pt>
                  <c:pt idx="7">
                    <c:v>4.4269724408112027E-2</c:v>
                  </c:pt>
                  <c:pt idx="8">
                    <c:v>4.0495396784652908E-2</c:v>
                  </c:pt>
                  <c:pt idx="9">
                    <c:v>0.10493552529002727</c:v>
                  </c:pt>
                </c:numCache>
              </c:numRef>
            </c:plus>
            <c:minus>
              <c:numRef>
                <c:f>'Comparison calcs'!$AN$106:$AW$106</c:f>
                <c:numCache>
                  <c:formatCode>General</c:formatCode>
                  <c:ptCount val="10"/>
                  <c:pt idx="0">
                    <c:v>6.0219227610701899E-2</c:v>
                  </c:pt>
                  <c:pt idx="1">
                    <c:v>7.1131104223442279E-2</c:v>
                  </c:pt>
                  <c:pt idx="2">
                    <c:v>0.15386205101014949</c:v>
                  </c:pt>
                  <c:pt idx="3">
                    <c:v>0.10495539348405024</c:v>
                  </c:pt>
                  <c:pt idx="4">
                    <c:v>9.5454032661898877E-2</c:v>
                  </c:pt>
                  <c:pt idx="5">
                    <c:v>0.13388360373614744</c:v>
                  </c:pt>
                  <c:pt idx="6">
                    <c:v>0.11453096962387911</c:v>
                  </c:pt>
                  <c:pt idx="7">
                    <c:v>4.4269724408112027E-2</c:v>
                  </c:pt>
                  <c:pt idx="8">
                    <c:v>4.0495396784652908E-2</c:v>
                  </c:pt>
                  <c:pt idx="9">
                    <c:v>0.10493552529002727</c:v>
                  </c:pt>
                </c:numCache>
              </c:numRef>
            </c:minus>
          </c:errBars>
          <c:xVal>
            <c:numRef>
              <c:f>'Comparison calcs'!$AN$98:$AW$98</c:f>
              <c:numCache>
                <c:formatCode>General</c:formatCode>
                <c:ptCount val="10"/>
                <c:pt idx="0">
                  <c:v>1.3000000000000003</c:v>
                </c:pt>
                <c:pt idx="1">
                  <c:v>2.2999999999999989</c:v>
                </c:pt>
                <c:pt idx="2">
                  <c:v>3.2999999999999989</c:v>
                </c:pt>
                <c:pt idx="3">
                  <c:v>4.2999999999999989</c:v>
                </c:pt>
                <c:pt idx="4">
                  <c:v>5.2999999999999989</c:v>
                </c:pt>
                <c:pt idx="5">
                  <c:v>6.2999999999999989</c:v>
                </c:pt>
                <c:pt idx="6">
                  <c:v>7.2999999999999989</c:v>
                </c:pt>
                <c:pt idx="7">
                  <c:v>8.3000000000000043</c:v>
                </c:pt>
                <c:pt idx="8">
                  <c:v>9.3000000000000043</c:v>
                </c:pt>
                <c:pt idx="9">
                  <c:v>10.300000000000004</c:v>
                </c:pt>
              </c:numCache>
            </c:numRef>
          </c:xVal>
          <c:yVal>
            <c:numRef>
              <c:f>'Comparison calcs'!$AN$105:$AW$105</c:f>
              <c:numCache>
                <c:formatCode>0.00</c:formatCode>
                <c:ptCount val="10"/>
                <c:pt idx="0">
                  <c:v>-3.3320310209906445E-2</c:v>
                </c:pt>
                <c:pt idx="1">
                  <c:v>-6.1071845349313092E-3</c:v>
                </c:pt>
                <c:pt idx="2">
                  <c:v>5.6008211244408967E-2</c:v>
                </c:pt>
                <c:pt idx="3">
                  <c:v>1.3662597969279863E-2</c:v>
                </c:pt>
                <c:pt idx="4">
                  <c:v>-3.1818615606773099E-2</c:v>
                </c:pt>
                <c:pt idx="5">
                  <c:v>8.6157599542666774E-2</c:v>
                </c:pt>
                <c:pt idx="6">
                  <c:v>2.8181384393226899E-2</c:v>
                </c:pt>
                <c:pt idx="7">
                  <c:v>3.6876824023277896E-2</c:v>
                </c:pt>
                <c:pt idx="8">
                  <c:v>-4.039140817570222E-2</c:v>
                </c:pt>
                <c:pt idx="9">
                  <c:v>6.6419761114453982E-2</c:v>
                </c:pt>
              </c:numCache>
            </c:numRef>
          </c:yVal>
          <c:smooth val="0"/>
          <c:extLst>
            <c:ext xmlns:c16="http://schemas.microsoft.com/office/drawing/2014/chart" uri="{C3380CC4-5D6E-409C-BE32-E72D297353CC}">
              <c16:uniqueId val="{00000006-3E0F-460D-B889-27DFD5038266}"/>
            </c:ext>
          </c:extLst>
        </c:ser>
        <c:ser>
          <c:idx val="7"/>
          <c:order val="7"/>
          <c:tx>
            <c:strRef>
              <c:f>'Comparison calcs'!$AM$115</c:f>
              <c:strCache>
                <c:ptCount val="1"/>
                <c:pt idx="0">
                  <c:v>500</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calcs'!$AN$121:$AW$121</c:f>
                <c:numCache>
                  <c:formatCode>General</c:formatCode>
                  <c:ptCount val="10"/>
                  <c:pt idx="0">
                    <c:v>6.4053335744949508E-2</c:v>
                  </c:pt>
                  <c:pt idx="1">
                    <c:v>7.2075371338280583E-2</c:v>
                  </c:pt>
                  <c:pt idx="2">
                    <c:v>0.15354561950287809</c:v>
                  </c:pt>
                  <c:pt idx="3">
                    <c:v>0.10490018988608535</c:v>
                  </c:pt>
                  <c:pt idx="4">
                    <c:v>0.10499569970252676</c:v>
                  </c:pt>
                  <c:pt idx="5">
                    <c:v>0.13377920941072205</c:v>
                  </c:pt>
                  <c:pt idx="6">
                    <c:v>0.12408955578320377</c:v>
                  </c:pt>
                  <c:pt idx="7">
                    <c:v>4.4038351257734656E-2</c:v>
                  </c:pt>
                  <c:pt idx="8">
                    <c:v>4.0203832401362875E-2</c:v>
                  </c:pt>
                  <c:pt idx="9">
                    <c:v>0.10504988314391864</c:v>
                  </c:pt>
                </c:numCache>
              </c:numRef>
            </c:plus>
            <c:minus>
              <c:numRef>
                <c:f>'Comparison calcs'!$AN$121:$AW$121</c:f>
                <c:numCache>
                  <c:formatCode>General</c:formatCode>
                  <c:ptCount val="10"/>
                  <c:pt idx="0">
                    <c:v>6.4053335744949508E-2</c:v>
                  </c:pt>
                  <c:pt idx="1">
                    <c:v>7.2075371338280583E-2</c:v>
                  </c:pt>
                  <c:pt idx="2">
                    <c:v>0.15354561950287809</c:v>
                  </c:pt>
                  <c:pt idx="3">
                    <c:v>0.10490018988608535</c:v>
                  </c:pt>
                  <c:pt idx="4">
                    <c:v>0.10499569970252676</c:v>
                  </c:pt>
                  <c:pt idx="5">
                    <c:v>0.13377920941072205</c:v>
                  </c:pt>
                  <c:pt idx="6">
                    <c:v>0.12408955578320377</c:v>
                  </c:pt>
                  <c:pt idx="7">
                    <c:v>4.4038351257734656E-2</c:v>
                  </c:pt>
                  <c:pt idx="8">
                    <c:v>4.0203832401362875E-2</c:v>
                  </c:pt>
                  <c:pt idx="9">
                    <c:v>0.10504988314391864</c:v>
                  </c:pt>
                </c:numCache>
              </c:numRef>
            </c:minus>
          </c:errBars>
          <c:xVal>
            <c:numRef>
              <c:f>'Comparison calcs'!$AN$113:$AW$113</c:f>
              <c:numCache>
                <c:formatCode>General</c:formatCode>
                <c:ptCount val="10"/>
                <c:pt idx="0">
                  <c:v>1.3500000000000003</c:v>
                </c:pt>
                <c:pt idx="1">
                  <c:v>2.3499999999999988</c:v>
                </c:pt>
                <c:pt idx="2">
                  <c:v>3.3499999999999988</c:v>
                </c:pt>
                <c:pt idx="3">
                  <c:v>4.3499999999999988</c:v>
                </c:pt>
                <c:pt idx="4">
                  <c:v>5.3499999999999988</c:v>
                </c:pt>
                <c:pt idx="5">
                  <c:v>6.3499999999999988</c:v>
                </c:pt>
                <c:pt idx="6">
                  <c:v>7.3499999999999988</c:v>
                </c:pt>
                <c:pt idx="7">
                  <c:v>8.350000000000005</c:v>
                </c:pt>
                <c:pt idx="8">
                  <c:v>9.350000000000005</c:v>
                </c:pt>
                <c:pt idx="9">
                  <c:v>10.350000000000005</c:v>
                </c:pt>
              </c:numCache>
            </c:numRef>
          </c:xVal>
          <c:yVal>
            <c:numRef>
              <c:f>'Comparison calcs'!$AN$120:$AW$120</c:f>
              <c:numCache>
                <c:formatCode>0.00</c:formatCode>
                <c:ptCount val="10"/>
                <c:pt idx="0">
                  <c:v>-2.985677525362071E-2</c:v>
                </c:pt>
                <c:pt idx="1">
                  <c:v>-1.1097226792031512E-2</c:v>
                </c:pt>
                <c:pt idx="2">
                  <c:v>4.3588973282893323E-2</c:v>
                </c:pt>
                <c:pt idx="3">
                  <c:v>9.8656235506970058E-3</c:v>
                </c:pt>
                <c:pt idx="4">
                  <c:v>-1.8634347839026233E-2</c:v>
                </c:pt>
                <c:pt idx="5">
                  <c:v>8.6539470951765091E-2</c:v>
                </c:pt>
                <c:pt idx="6">
                  <c:v>1.1365652160973766E-2</c:v>
                </c:pt>
                <c:pt idx="7">
                  <c:v>3.5765072456291111E-2</c:v>
                </c:pt>
                <c:pt idx="8">
                  <c:v>-3.9912462844756996E-2</c:v>
                </c:pt>
                <c:pt idx="9">
                  <c:v>6.6528357528808243E-2</c:v>
                </c:pt>
              </c:numCache>
            </c:numRef>
          </c:yVal>
          <c:smooth val="0"/>
          <c:extLst>
            <c:ext xmlns:c16="http://schemas.microsoft.com/office/drawing/2014/chart" uri="{C3380CC4-5D6E-409C-BE32-E72D297353CC}">
              <c16:uniqueId val="{00000007-3E0F-460D-B889-27DFD5038266}"/>
            </c:ext>
          </c:extLst>
        </c:ser>
        <c:ser>
          <c:idx val="8"/>
          <c:order val="8"/>
          <c:tx>
            <c:strRef>
              <c:f>'Comparison calcs'!$AM$130</c:f>
              <c:strCache>
                <c:ptCount val="1"/>
                <c:pt idx="0">
                  <c:v>250</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calcs'!$AN$136:$AW$136</c:f>
                <c:numCache>
                  <c:formatCode>General</c:formatCode>
                  <c:ptCount val="10"/>
                  <c:pt idx="0">
                    <c:v>6.2090758498763769E-2</c:v>
                  </c:pt>
                  <c:pt idx="1">
                    <c:v>7.694082698743894E-2</c:v>
                  </c:pt>
                  <c:pt idx="2">
                    <c:v>0.15335827517580253</c:v>
                  </c:pt>
                  <c:pt idx="3">
                    <c:v>0.10528208306402387</c:v>
                  </c:pt>
                  <c:pt idx="4">
                    <c:v>8.6042909034515253E-2</c:v>
                  </c:pt>
                  <c:pt idx="5">
                    <c:v>0.13389554805647688</c:v>
                  </c:pt>
                  <c:pt idx="6">
                    <c:v>0.12411256133077818</c:v>
                  </c:pt>
                  <c:pt idx="7">
                    <c:v>4.3783833372036354E-2</c:v>
                  </c:pt>
                  <c:pt idx="8">
                    <c:v>4.0309457384012856E-2</c:v>
                  </c:pt>
                  <c:pt idx="9">
                    <c:v>0.11445403986553304</c:v>
                  </c:pt>
                </c:numCache>
              </c:numRef>
            </c:plus>
            <c:minus>
              <c:numRef>
                <c:f>'Comparison calcs'!$AN$136:$AW$136</c:f>
                <c:numCache>
                  <c:formatCode>General</c:formatCode>
                  <c:ptCount val="10"/>
                  <c:pt idx="0">
                    <c:v>6.2090758498763769E-2</c:v>
                  </c:pt>
                  <c:pt idx="1">
                    <c:v>7.694082698743894E-2</c:v>
                  </c:pt>
                  <c:pt idx="2">
                    <c:v>0.15335827517580253</c:v>
                  </c:pt>
                  <c:pt idx="3">
                    <c:v>0.10528208306402387</c:v>
                  </c:pt>
                  <c:pt idx="4">
                    <c:v>8.6042909034515253E-2</c:v>
                  </c:pt>
                  <c:pt idx="5">
                    <c:v>0.13389554805647688</c:v>
                  </c:pt>
                  <c:pt idx="6">
                    <c:v>0.12411256133077818</c:v>
                  </c:pt>
                  <c:pt idx="7">
                    <c:v>4.3783833372036354E-2</c:v>
                  </c:pt>
                  <c:pt idx="8">
                    <c:v>4.0309457384012856E-2</c:v>
                  </c:pt>
                  <c:pt idx="9">
                    <c:v>0.11445403986553304</c:v>
                  </c:pt>
                </c:numCache>
              </c:numRef>
            </c:minus>
          </c:errBars>
          <c:xVal>
            <c:numRef>
              <c:f>'Comparison calcs'!$AN$128:$AW$128</c:f>
              <c:numCache>
                <c:formatCode>General</c:formatCode>
                <c:ptCount val="10"/>
                <c:pt idx="0">
                  <c:v>1.4000000000000004</c:v>
                </c:pt>
                <c:pt idx="1">
                  <c:v>2.3999999999999986</c:v>
                </c:pt>
                <c:pt idx="2">
                  <c:v>3.3999999999999986</c:v>
                </c:pt>
                <c:pt idx="3">
                  <c:v>4.3999999999999986</c:v>
                </c:pt>
                <c:pt idx="4">
                  <c:v>5.3999999999999986</c:v>
                </c:pt>
                <c:pt idx="5">
                  <c:v>6.3999999999999986</c:v>
                </c:pt>
                <c:pt idx="6">
                  <c:v>7.3999999999999986</c:v>
                </c:pt>
                <c:pt idx="7">
                  <c:v>8.4000000000000057</c:v>
                </c:pt>
                <c:pt idx="8">
                  <c:v>9.4000000000000057</c:v>
                </c:pt>
                <c:pt idx="9">
                  <c:v>10.400000000000006</c:v>
                </c:pt>
              </c:numCache>
            </c:numRef>
          </c:xVal>
          <c:yVal>
            <c:numRef>
              <c:f>'Comparison calcs'!$AN$135:$AW$135</c:f>
              <c:numCache>
                <c:formatCode>0.00</c:formatCode>
                <c:ptCount val="10"/>
                <c:pt idx="0">
                  <c:v>-2.4111542292195642E-2</c:v>
                </c:pt>
                <c:pt idx="1">
                  <c:v>-2.1507806648187633E-2</c:v>
                </c:pt>
                <c:pt idx="2">
                  <c:v>8.3553837828861138E-2</c:v>
                </c:pt>
                <c:pt idx="3">
                  <c:v>7.8697460225451155E-3</c:v>
                </c:pt>
                <c:pt idx="4">
                  <c:v>-3.4422188426999678E-2</c:v>
                </c:pt>
                <c:pt idx="5">
                  <c:v>7.7336794539116738E-2</c:v>
                </c:pt>
                <c:pt idx="6">
                  <c:v>-4.4221884269996792E-3</c:v>
                </c:pt>
                <c:pt idx="7">
                  <c:v>3.5363201456766843E-2</c:v>
                </c:pt>
                <c:pt idx="8">
                  <c:v>-3.2391725354165068E-2</c:v>
                </c:pt>
                <c:pt idx="9">
                  <c:v>7.5142080881107354E-2</c:v>
                </c:pt>
              </c:numCache>
            </c:numRef>
          </c:yVal>
          <c:smooth val="0"/>
          <c:extLst>
            <c:ext xmlns:c16="http://schemas.microsoft.com/office/drawing/2014/chart" uri="{C3380CC4-5D6E-409C-BE32-E72D297353CC}">
              <c16:uniqueId val="{00000008-3E0F-460D-B889-27DFD5038266}"/>
            </c:ext>
          </c:extLst>
        </c:ser>
        <c:ser>
          <c:idx val="9"/>
          <c:order val="9"/>
          <c:tx>
            <c:strRef>
              <c:f>'Comparison calcs'!$AM$145</c:f>
              <c:strCache>
                <c:ptCount val="1"/>
                <c:pt idx="0">
                  <c:v>100</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calcs'!$AN$151:$AW$151</c:f>
                <c:numCache>
                  <c:formatCode>General</c:formatCode>
                  <c:ptCount val="10"/>
                  <c:pt idx="0">
                    <c:v>6.5413255652339686E-2</c:v>
                  </c:pt>
                  <c:pt idx="1">
                    <c:v>8.9082852890083053E-2</c:v>
                  </c:pt>
                  <c:pt idx="2">
                    <c:v>0.15362938427497827</c:v>
                  </c:pt>
                  <c:pt idx="3">
                    <c:v>0.10495619736286699</c:v>
                  </c:pt>
                  <c:pt idx="4">
                    <c:v>9.5470287554365291E-2</c:v>
                  </c:pt>
                  <c:pt idx="5">
                    <c:v>0.13393991804482763</c:v>
                  </c:pt>
                  <c:pt idx="6">
                    <c:v>0.12397792649389218</c:v>
                  </c:pt>
                  <c:pt idx="7">
                    <c:v>4.3343058403961389E-2</c:v>
                  </c:pt>
                  <c:pt idx="8">
                    <c:v>4.0000867904517734E-2</c:v>
                  </c:pt>
                  <c:pt idx="9">
                    <c:v>0.1145163343618962</c:v>
                  </c:pt>
                </c:numCache>
              </c:numRef>
            </c:plus>
            <c:minus>
              <c:numRef>
                <c:f>'Comparison calcs'!$AN$151:$AW$151</c:f>
                <c:numCache>
                  <c:formatCode>General</c:formatCode>
                  <c:ptCount val="10"/>
                  <c:pt idx="0">
                    <c:v>6.5413255652339686E-2</c:v>
                  </c:pt>
                  <c:pt idx="1">
                    <c:v>8.9082852890083053E-2</c:v>
                  </c:pt>
                  <c:pt idx="2">
                    <c:v>0.15362938427497827</c:v>
                  </c:pt>
                  <c:pt idx="3">
                    <c:v>0.10495619736286699</c:v>
                  </c:pt>
                  <c:pt idx="4">
                    <c:v>9.5470287554365291E-2</c:v>
                  </c:pt>
                  <c:pt idx="5">
                    <c:v>0.13393991804482763</c:v>
                  </c:pt>
                  <c:pt idx="6">
                    <c:v>0.12397792649389218</c:v>
                  </c:pt>
                  <c:pt idx="7">
                    <c:v>4.3343058403961389E-2</c:v>
                  </c:pt>
                  <c:pt idx="8">
                    <c:v>4.0000867904517734E-2</c:v>
                  </c:pt>
                  <c:pt idx="9">
                    <c:v>0.1145163343618962</c:v>
                  </c:pt>
                </c:numCache>
              </c:numRef>
            </c:minus>
          </c:errBars>
          <c:xVal>
            <c:numRef>
              <c:f>'Comparison calcs'!$AN$143:$AW$143</c:f>
              <c:numCache>
                <c:formatCode>General</c:formatCode>
                <c:ptCount val="10"/>
                <c:pt idx="0">
                  <c:v>1.4500000000000004</c:v>
                </c:pt>
                <c:pt idx="1">
                  <c:v>2.4499999999999984</c:v>
                </c:pt>
                <c:pt idx="2">
                  <c:v>3.4499999999999984</c:v>
                </c:pt>
                <c:pt idx="3">
                  <c:v>4.4499999999999984</c:v>
                </c:pt>
                <c:pt idx="4">
                  <c:v>5.4499999999999984</c:v>
                </c:pt>
                <c:pt idx="5">
                  <c:v>6.4499999999999984</c:v>
                </c:pt>
                <c:pt idx="6">
                  <c:v>7.4499999999999984</c:v>
                </c:pt>
                <c:pt idx="7">
                  <c:v>8.4500000000000064</c:v>
                </c:pt>
                <c:pt idx="8">
                  <c:v>9.4500000000000064</c:v>
                </c:pt>
                <c:pt idx="9">
                  <c:v>10.450000000000006</c:v>
                </c:pt>
              </c:numCache>
            </c:numRef>
          </c:xVal>
          <c:yVal>
            <c:numRef>
              <c:f>'Comparison calcs'!$AN$150:$AW$150</c:f>
              <c:numCache>
                <c:formatCode>0.00</c:formatCode>
                <c:ptCount val="10"/>
                <c:pt idx="0">
                  <c:v>-3.0248204590852951E-2</c:v>
                </c:pt>
                <c:pt idx="1">
                  <c:v>-3.3882802633536213E-2</c:v>
                </c:pt>
                <c:pt idx="2">
                  <c:v>0.11251249636052033</c:v>
                </c:pt>
                <c:pt idx="3">
                  <c:v>-3.7960923108751321E-4</c:v>
                </c:pt>
                <c:pt idx="4">
                  <c:v>-5.4171975445527654E-2</c:v>
                </c:pt>
                <c:pt idx="5">
                  <c:v>7.645005752133649E-2</c:v>
                </c:pt>
                <c:pt idx="6">
                  <c:v>4.5828024554472352E-2</c:v>
                </c:pt>
                <c:pt idx="7">
                  <c:v>2.8466294352255728E-2</c:v>
                </c:pt>
                <c:pt idx="8">
                  <c:v>-2.5981894548164963E-2</c:v>
                </c:pt>
                <c:pt idx="9">
                  <c:v>6.0302060076277253E-2</c:v>
                </c:pt>
              </c:numCache>
            </c:numRef>
          </c:yVal>
          <c:smooth val="0"/>
          <c:extLst>
            <c:ext xmlns:c16="http://schemas.microsoft.com/office/drawing/2014/chart" uri="{C3380CC4-5D6E-409C-BE32-E72D297353CC}">
              <c16:uniqueId val="{00000009-3E0F-460D-B889-27DFD5038266}"/>
            </c:ext>
          </c:extLst>
        </c:ser>
        <c:ser>
          <c:idx val="10"/>
          <c:order val="10"/>
          <c:tx>
            <c:strRef>
              <c:f>'Comparison calcs'!$AM$160</c:f>
              <c:strCache>
                <c:ptCount val="1"/>
                <c:pt idx="0">
                  <c:v>100</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calcs'!$AN$166:$AW$166</c:f>
                <c:numCache>
                  <c:formatCode>General</c:formatCode>
                  <c:ptCount val="10"/>
                  <c:pt idx="0">
                    <c:v>7.2534069991242622E-2</c:v>
                  </c:pt>
                  <c:pt idx="1">
                    <c:v>9.7407994348715499E-2</c:v>
                  </c:pt>
                  <c:pt idx="2">
                    <c:v>0.15870086186527302</c:v>
                  </c:pt>
                  <c:pt idx="3">
                    <c:v>0.11255457754953523</c:v>
                  </c:pt>
                  <c:pt idx="4">
                    <c:v>0.1041120312767207</c:v>
                  </c:pt>
                  <c:pt idx="5">
                    <c:v>0.13987019237630693</c:v>
                  </c:pt>
                  <c:pt idx="6">
                    <c:v>0.12150408770182407</c:v>
                  </c:pt>
                  <c:pt idx="7">
                    <c:v>6.3483626879368746E-2</c:v>
                  </c:pt>
                  <c:pt idx="8">
                    <c:v>5.7344701525115789E-2</c:v>
                  </c:pt>
                  <c:pt idx="9">
                    <c:v>0.12223312241135058</c:v>
                  </c:pt>
                </c:numCache>
              </c:numRef>
            </c:plus>
            <c:minus>
              <c:numRef>
                <c:f>'Comparison calcs'!$AN$166:$AW$166</c:f>
                <c:numCache>
                  <c:formatCode>General</c:formatCode>
                  <c:ptCount val="10"/>
                  <c:pt idx="0">
                    <c:v>7.2534069991242622E-2</c:v>
                  </c:pt>
                  <c:pt idx="1">
                    <c:v>9.7407994348715499E-2</c:v>
                  </c:pt>
                  <c:pt idx="2">
                    <c:v>0.15870086186527302</c:v>
                  </c:pt>
                  <c:pt idx="3">
                    <c:v>0.11255457754953523</c:v>
                  </c:pt>
                  <c:pt idx="4">
                    <c:v>0.1041120312767207</c:v>
                  </c:pt>
                  <c:pt idx="5">
                    <c:v>0.13987019237630693</c:v>
                  </c:pt>
                  <c:pt idx="6">
                    <c:v>0.12150408770182407</c:v>
                  </c:pt>
                  <c:pt idx="7">
                    <c:v>6.3483626879368746E-2</c:v>
                  </c:pt>
                  <c:pt idx="8">
                    <c:v>5.7344701525115789E-2</c:v>
                  </c:pt>
                  <c:pt idx="9">
                    <c:v>0.12223312241135058</c:v>
                  </c:pt>
                </c:numCache>
              </c:numRef>
            </c:minus>
          </c:errBars>
          <c:xVal>
            <c:numRef>
              <c:f>'Comparison calcs'!$AN$158:$AW$158</c:f>
              <c:numCache>
                <c:formatCode>General</c:formatCode>
                <c:ptCount val="10"/>
                <c:pt idx="0">
                  <c:v>1.5000000000000004</c:v>
                </c:pt>
                <c:pt idx="1">
                  <c:v>2.4999999999999982</c:v>
                </c:pt>
                <c:pt idx="2">
                  <c:v>3.4999999999999982</c:v>
                </c:pt>
                <c:pt idx="3">
                  <c:v>4.4999999999999982</c:v>
                </c:pt>
                <c:pt idx="4">
                  <c:v>5.4999999999999982</c:v>
                </c:pt>
                <c:pt idx="5">
                  <c:v>6.4999999999999982</c:v>
                </c:pt>
                <c:pt idx="6">
                  <c:v>7.4999999999999982</c:v>
                </c:pt>
                <c:pt idx="7">
                  <c:v>8.5000000000000071</c:v>
                </c:pt>
                <c:pt idx="8">
                  <c:v>9.5000000000000071</c:v>
                </c:pt>
                <c:pt idx="9">
                  <c:v>10.500000000000007</c:v>
                </c:pt>
              </c:numCache>
            </c:numRef>
          </c:xVal>
          <c:yVal>
            <c:numRef>
              <c:f>'Comparison calcs'!$AN$165:$AW$165</c:f>
              <c:numCache>
                <c:formatCode>0.00</c:formatCode>
                <c:ptCount val="10"/>
                <c:pt idx="0">
                  <c:v>-1.5805482408063107E-2</c:v>
                </c:pt>
                <c:pt idx="1">
                  <c:v>1.3161649396858183E-2</c:v>
                </c:pt>
                <c:pt idx="2">
                  <c:v>-1.1223325857822763E-2</c:v>
                </c:pt>
                <c:pt idx="3">
                  <c:v>0.11177482576994797</c:v>
                </c:pt>
                <c:pt idx="4">
                  <c:v>-7.0594550201276945E-2</c:v>
                </c:pt>
                <c:pt idx="5">
                  <c:v>-4.0407340755250688E-2</c:v>
                </c:pt>
                <c:pt idx="6">
                  <c:v>0.10140544979872305</c:v>
                </c:pt>
                <c:pt idx="7">
                  <c:v>1.8728662642058969E-2</c:v>
                </c:pt>
                <c:pt idx="8">
                  <c:v>-4.2832035148107413E-2</c:v>
                </c:pt>
                <c:pt idx="9">
                  <c:v>2.1833613010467059E-2</c:v>
                </c:pt>
              </c:numCache>
            </c:numRef>
          </c:yVal>
          <c:smooth val="0"/>
          <c:extLst>
            <c:ext xmlns:c16="http://schemas.microsoft.com/office/drawing/2014/chart" uri="{C3380CC4-5D6E-409C-BE32-E72D297353CC}">
              <c16:uniqueId val="{0000000A-3E0F-460D-B889-27DFD5038266}"/>
            </c:ext>
          </c:extLst>
        </c:ser>
        <c:ser>
          <c:idx val="11"/>
          <c:order val="11"/>
          <c:tx>
            <c:strRef>
              <c:f>'Comparison calcs'!$AM$175</c:f>
              <c:strCache>
                <c:ptCount val="1"/>
                <c:pt idx="0">
                  <c:v>75</c:v>
                </c:pt>
              </c:strCache>
            </c:strRef>
          </c:tx>
          <c:spPr>
            <a:ln w="19050">
              <a:noFill/>
            </a:ln>
          </c:spPr>
          <c:marker>
            <c:symbol val="circle"/>
            <c:size val="7"/>
            <c:spPr>
              <a:solidFill>
                <a:srgbClr val="5B9BD5">
                  <a:lumMod val="60000"/>
                  <a:lumOff val="40000"/>
                </a:srgbClr>
              </a:solidFill>
              <a:ln w="19050">
                <a:solidFill>
                  <a:srgbClr val="FF0000"/>
                </a:solidFill>
              </a:ln>
            </c:spPr>
          </c:marker>
          <c:errBars>
            <c:errDir val="y"/>
            <c:errBarType val="both"/>
            <c:errValType val="cust"/>
            <c:noEndCap val="0"/>
            <c:plus>
              <c:numRef>
                <c:f>'Comparison calcs'!$AN$181:$AW$181</c:f>
                <c:numCache>
                  <c:formatCode>General</c:formatCode>
                  <c:ptCount val="10"/>
                  <c:pt idx="0">
                    <c:v>7.3790189276390958E-2</c:v>
                  </c:pt>
                  <c:pt idx="1">
                    <c:v>0.10064776948035362</c:v>
                  </c:pt>
                  <c:pt idx="2">
                    <c:v>0.15872528546854348</c:v>
                  </c:pt>
                  <c:pt idx="3">
                    <c:v>0.11250058917441225</c:v>
                  </c:pt>
                  <c:pt idx="4">
                    <c:v>0.10436326016339884</c:v>
                  </c:pt>
                  <c:pt idx="5">
                    <c:v>0.14019796691862518</c:v>
                  </c:pt>
                  <c:pt idx="6">
                    <c:v>0.12151550384460141</c:v>
                  </c:pt>
                  <c:pt idx="7">
                    <c:v>6.3055771176257033E-2</c:v>
                  </c:pt>
                  <c:pt idx="8">
                    <c:v>5.7281180425440205E-2</c:v>
                  </c:pt>
                  <c:pt idx="9">
                    <c:v>0.12147257348757837</c:v>
                  </c:pt>
                </c:numCache>
              </c:numRef>
            </c:plus>
            <c:minus>
              <c:numRef>
                <c:f>'Comparison calcs'!$AN$181:$AW$181</c:f>
                <c:numCache>
                  <c:formatCode>General</c:formatCode>
                  <c:ptCount val="10"/>
                  <c:pt idx="0">
                    <c:v>7.3790189276390958E-2</c:v>
                  </c:pt>
                  <c:pt idx="1">
                    <c:v>0.10064776948035362</c:v>
                  </c:pt>
                  <c:pt idx="2">
                    <c:v>0.15872528546854348</c:v>
                  </c:pt>
                  <c:pt idx="3">
                    <c:v>0.11250058917441225</c:v>
                  </c:pt>
                  <c:pt idx="4">
                    <c:v>0.10436326016339884</c:v>
                  </c:pt>
                  <c:pt idx="5">
                    <c:v>0.14019796691862518</c:v>
                  </c:pt>
                  <c:pt idx="6">
                    <c:v>0.12151550384460141</c:v>
                  </c:pt>
                  <c:pt idx="7">
                    <c:v>6.3055771176257033E-2</c:v>
                  </c:pt>
                  <c:pt idx="8">
                    <c:v>5.7281180425440205E-2</c:v>
                  </c:pt>
                  <c:pt idx="9">
                    <c:v>0.12147257348757837</c:v>
                  </c:pt>
                </c:numCache>
              </c:numRef>
            </c:minus>
          </c:errBars>
          <c:xVal>
            <c:numRef>
              <c:f>'Comparison calcs'!$AN$173:$AW$173</c:f>
              <c:numCache>
                <c:formatCode>General</c:formatCode>
                <c:ptCount val="10"/>
                <c:pt idx="0">
                  <c:v>1.5500000000000005</c:v>
                </c:pt>
                <c:pt idx="1">
                  <c:v>2.549999999999998</c:v>
                </c:pt>
                <c:pt idx="2">
                  <c:v>3.549999999999998</c:v>
                </c:pt>
                <c:pt idx="3">
                  <c:v>4.549999999999998</c:v>
                </c:pt>
                <c:pt idx="4">
                  <c:v>5.549999999999998</c:v>
                </c:pt>
                <c:pt idx="5">
                  <c:v>6.549999999999998</c:v>
                </c:pt>
                <c:pt idx="6">
                  <c:v>7.549999999999998</c:v>
                </c:pt>
                <c:pt idx="7">
                  <c:v>8.5500000000000078</c:v>
                </c:pt>
                <c:pt idx="8">
                  <c:v>9.5500000000000078</c:v>
                </c:pt>
                <c:pt idx="9">
                  <c:v>10.550000000000008</c:v>
                </c:pt>
              </c:numCache>
            </c:numRef>
          </c:xVal>
          <c:yVal>
            <c:numRef>
              <c:f>'Comparison calcs'!$AN$180:$AW$180</c:f>
              <c:numCache>
                <c:formatCode>0.00</c:formatCode>
                <c:ptCount val="10"/>
                <c:pt idx="0">
                  <c:v>-2.1843329393131966E-2</c:v>
                </c:pt>
                <c:pt idx="1">
                  <c:v>-3.2037430575639209E-3</c:v>
                </c:pt>
                <c:pt idx="2">
                  <c:v>-1.0520512377583807E-2</c:v>
                </c:pt>
                <c:pt idx="3">
                  <c:v>0.10021130936649435</c:v>
                </c:pt>
                <c:pt idx="4">
                  <c:v>-6.9297049020177651E-2</c:v>
                </c:pt>
                <c:pt idx="5">
                  <c:v>-1.5366964878008427E-2</c:v>
                </c:pt>
                <c:pt idx="6">
                  <c:v>0.11070295097982234</c:v>
                </c:pt>
                <c:pt idx="7">
                  <c:v>1.9852068438435344E-2</c:v>
                </c:pt>
                <c:pt idx="8">
                  <c:v>-3.9315178532368773E-2</c:v>
                </c:pt>
                <c:pt idx="9">
                  <c:v>2.4589411463854474E-2</c:v>
                </c:pt>
              </c:numCache>
            </c:numRef>
          </c:yVal>
          <c:smooth val="0"/>
          <c:extLst>
            <c:ext xmlns:c16="http://schemas.microsoft.com/office/drawing/2014/chart" uri="{C3380CC4-5D6E-409C-BE32-E72D297353CC}">
              <c16:uniqueId val="{0000000B-3E0F-460D-B889-27DFD5038266}"/>
            </c:ext>
          </c:extLst>
        </c:ser>
        <c:ser>
          <c:idx val="12"/>
          <c:order val="12"/>
          <c:spPr>
            <a:ln w="12700">
              <a:solidFill>
                <a:sysClr val="windowText" lastClr="000000"/>
              </a:solidFill>
              <a:prstDash val="sysDash"/>
            </a:ln>
          </c:spPr>
          <c:marker>
            <c:symbol val="none"/>
          </c:marker>
          <c:xVal>
            <c:numRef>
              <c:f>'Comparison calcs'!$CI$2:$CI$3</c:f>
              <c:numCache>
                <c:formatCode>General</c:formatCode>
                <c:ptCount val="2"/>
                <c:pt idx="0">
                  <c:v>1.9</c:v>
                </c:pt>
                <c:pt idx="1">
                  <c:v>1.9</c:v>
                </c:pt>
              </c:numCache>
            </c:numRef>
          </c:xVal>
          <c:yVal>
            <c:numRef>
              <c:f>'Comparison calcs'!$CH$2:$CH$3</c:f>
              <c:numCache>
                <c:formatCode>General</c:formatCode>
                <c:ptCount val="2"/>
                <c:pt idx="0">
                  <c:v>1</c:v>
                </c:pt>
                <c:pt idx="1">
                  <c:v>-1</c:v>
                </c:pt>
              </c:numCache>
            </c:numRef>
          </c:yVal>
          <c:smooth val="0"/>
          <c:extLst>
            <c:ext xmlns:c16="http://schemas.microsoft.com/office/drawing/2014/chart" uri="{C3380CC4-5D6E-409C-BE32-E72D297353CC}">
              <c16:uniqueId val="{00000000-4CE3-4A03-AB5E-76E88F60DF73}"/>
            </c:ext>
          </c:extLst>
        </c:ser>
        <c:ser>
          <c:idx val="13"/>
          <c:order val="13"/>
          <c:spPr>
            <a:ln w="12700">
              <a:solidFill>
                <a:sysClr val="windowText" lastClr="000000"/>
              </a:solidFill>
              <a:prstDash val="sysDash"/>
            </a:ln>
          </c:spPr>
          <c:marker>
            <c:symbol val="none"/>
          </c:marker>
          <c:xVal>
            <c:numRef>
              <c:f>'Comparison calcs'!$CJ$2:$CJ$3</c:f>
              <c:numCache>
                <c:formatCode>General</c:formatCode>
                <c:ptCount val="2"/>
                <c:pt idx="0">
                  <c:v>2.9</c:v>
                </c:pt>
                <c:pt idx="1">
                  <c:v>2.9</c:v>
                </c:pt>
              </c:numCache>
            </c:numRef>
          </c:xVal>
          <c:yVal>
            <c:numRef>
              <c:f>'Comparison calcs'!$CH$2:$CH$3</c:f>
              <c:numCache>
                <c:formatCode>General</c:formatCode>
                <c:ptCount val="2"/>
                <c:pt idx="0">
                  <c:v>1</c:v>
                </c:pt>
                <c:pt idx="1">
                  <c:v>-1</c:v>
                </c:pt>
              </c:numCache>
            </c:numRef>
          </c:yVal>
          <c:smooth val="0"/>
          <c:extLst>
            <c:ext xmlns:c16="http://schemas.microsoft.com/office/drawing/2014/chart" uri="{C3380CC4-5D6E-409C-BE32-E72D297353CC}">
              <c16:uniqueId val="{00000001-4CE3-4A03-AB5E-76E88F60DF73}"/>
            </c:ext>
          </c:extLst>
        </c:ser>
        <c:ser>
          <c:idx val="14"/>
          <c:order val="14"/>
          <c:spPr>
            <a:ln w="12700">
              <a:solidFill>
                <a:sysClr val="windowText" lastClr="000000"/>
              </a:solidFill>
              <a:prstDash val="sysDash"/>
            </a:ln>
          </c:spPr>
          <c:marker>
            <c:symbol val="none"/>
          </c:marker>
          <c:xVal>
            <c:numRef>
              <c:f>'Comparison calcs'!$CK$2:$CK$3</c:f>
              <c:numCache>
                <c:formatCode>General</c:formatCode>
                <c:ptCount val="2"/>
                <c:pt idx="0">
                  <c:v>3.9</c:v>
                </c:pt>
                <c:pt idx="1">
                  <c:v>3.9</c:v>
                </c:pt>
              </c:numCache>
            </c:numRef>
          </c:xVal>
          <c:yVal>
            <c:numRef>
              <c:f>'Comparison calcs'!$CH$2:$CH$3</c:f>
              <c:numCache>
                <c:formatCode>General</c:formatCode>
                <c:ptCount val="2"/>
                <c:pt idx="0">
                  <c:v>1</c:v>
                </c:pt>
                <c:pt idx="1">
                  <c:v>-1</c:v>
                </c:pt>
              </c:numCache>
            </c:numRef>
          </c:yVal>
          <c:smooth val="0"/>
          <c:extLst>
            <c:ext xmlns:c16="http://schemas.microsoft.com/office/drawing/2014/chart" uri="{C3380CC4-5D6E-409C-BE32-E72D297353CC}">
              <c16:uniqueId val="{00000002-4CE3-4A03-AB5E-76E88F60DF73}"/>
            </c:ext>
          </c:extLst>
        </c:ser>
        <c:ser>
          <c:idx val="15"/>
          <c:order val="15"/>
          <c:spPr>
            <a:ln w="12700">
              <a:solidFill>
                <a:sysClr val="windowText" lastClr="000000"/>
              </a:solidFill>
              <a:prstDash val="sysDash"/>
            </a:ln>
          </c:spPr>
          <c:marker>
            <c:symbol val="none"/>
          </c:marker>
          <c:xVal>
            <c:numRef>
              <c:f>'Comparison calcs'!$CL$2:$CL$3</c:f>
              <c:numCache>
                <c:formatCode>General</c:formatCode>
                <c:ptCount val="2"/>
                <c:pt idx="0">
                  <c:v>4.9000000000000004</c:v>
                </c:pt>
                <c:pt idx="1">
                  <c:v>4.9000000000000004</c:v>
                </c:pt>
              </c:numCache>
            </c:numRef>
          </c:xVal>
          <c:yVal>
            <c:numRef>
              <c:f>'Comparison calcs'!$CH$2:$CH$3</c:f>
              <c:numCache>
                <c:formatCode>General</c:formatCode>
                <c:ptCount val="2"/>
                <c:pt idx="0">
                  <c:v>1</c:v>
                </c:pt>
                <c:pt idx="1">
                  <c:v>-1</c:v>
                </c:pt>
              </c:numCache>
            </c:numRef>
          </c:yVal>
          <c:smooth val="0"/>
          <c:extLst>
            <c:ext xmlns:c16="http://schemas.microsoft.com/office/drawing/2014/chart" uri="{C3380CC4-5D6E-409C-BE32-E72D297353CC}">
              <c16:uniqueId val="{00000003-4CE3-4A03-AB5E-76E88F60DF73}"/>
            </c:ext>
          </c:extLst>
        </c:ser>
        <c:ser>
          <c:idx val="16"/>
          <c:order val="16"/>
          <c:spPr>
            <a:ln w="12700">
              <a:solidFill>
                <a:sysClr val="windowText" lastClr="000000"/>
              </a:solidFill>
              <a:prstDash val="sysDash"/>
            </a:ln>
          </c:spPr>
          <c:marker>
            <c:symbol val="none"/>
          </c:marker>
          <c:xVal>
            <c:numRef>
              <c:f>'Comparison calcs'!$CM$2:$CM$3</c:f>
              <c:numCache>
                <c:formatCode>General</c:formatCode>
                <c:ptCount val="2"/>
                <c:pt idx="0">
                  <c:v>5.9</c:v>
                </c:pt>
                <c:pt idx="1">
                  <c:v>5.9</c:v>
                </c:pt>
              </c:numCache>
            </c:numRef>
          </c:xVal>
          <c:yVal>
            <c:numRef>
              <c:f>'Comparison calcs'!$CH$2:$CH$3</c:f>
              <c:numCache>
                <c:formatCode>General</c:formatCode>
                <c:ptCount val="2"/>
                <c:pt idx="0">
                  <c:v>1</c:v>
                </c:pt>
                <c:pt idx="1">
                  <c:v>-1</c:v>
                </c:pt>
              </c:numCache>
            </c:numRef>
          </c:yVal>
          <c:smooth val="0"/>
          <c:extLst>
            <c:ext xmlns:c16="http://schemas.microsoft.com/office/drawing/2014/chart" uri="{C3380CC4-5D6E-409C-BE32-E72D297353CC}">
              <c16:uniqueId val="{00000004-4CE3-4A03-AB5E-76E88F60DF73}"/>
            </c:ext>
          </c:extLst>
        </c:ser>
        <c:ser>
          <c:idx val="17"/>
          <c:order val="17"/>
          <c:spPr>
            <a:ln w="12700">
              <a:solidFill>
                <a:sysClr val="windowText" lastClr="000000"/>
              </a:solidFill>
              <a:prstDash val="sysDash"/>
            </a:ln>
          </c:spPr>
          <c:marker>
            <c:symbol val="none"/>
          </c:marker>
          <c:xVal>
            <c:numRef>
              <c:f>'Comparison calcs'!$CN$2:$CN$3</c:f>
              <c:numCache>
                <c:formatCode>General</c:formatCode>
                <c:ptCount val="2"/>
                <c:pt idx="0">
                  <c:v>6.9</c:v>
                </c:pt>
                <c:pt idx="1">
                  <c:v>6.9</c:v>
                </c:pt>
              </c:numCache>
            </c:numRef>
          </c:xVal>
          <c:yVal>
            <c:numRef>
              <c:f>'Comparison calcs'!$CH$2:$CH$3</c:f>
              <c:numCache>
                <c:formatCode>General</c:formatCode>
                <c:ptCount val="2"/>
                <c:pt idx="0">
                  <c:v>1</c:v>
                </c:pt>
                <c:pt idx="1">
                  <c:v>-1</c:v>
                </c:pt>
              </c:numCache>
            </c:numRef>
          </c:yVal>
          <c:smooth val="0"/>
          <c:extLst>
            <c:ext xmlns:c16="http://schemas.microsoft.com/office/drawing/2014/chart" uri="{C3380CC4-5D6E-409C-BE32-E72D297353CC}">
              <c16:uniqueId val="{00000005-4CE3-4A03-AB5E-76E88F60DF73}"/>
            </c:ext>
          </c:extLst>
        </c:ser>
        <c:ser>
          <c:idx val="18"/>
          <c:order val="18"/>
          <c:spPr>
            <a:ln w="12700">
              <a:solidFill>
                <a:sysClr val="windowText" lastClr="000000"/>
              </a:solidFill>
              <a:prstDash val="sysDash"/>
            </a:ln>
          </c:spPr>
          <c:marker>
            <c:symbol val="none"/>
          </c:marker>
          <c:xVal>
            <c:numRef>
              <c:f>'Comparison calcs'!$CO$2:$CO$3</c:f>
              <c:numCache>
                <c:formatCode>General</c:formatCode>
                <c:ptCount val="2"/>
                <c:pt idx="0">
                  <c:v>7.9</c:v>
                </c:pt>
                <c:pt idx="1">
                  <c:v>7.9</c:v>
                </c:pt>
              </c:numCache>
            </c:numRef>
          </c:xVal>
          <c:yVal>
            <c:numRef>
              <c:f>'Comparison calcs'!$CH$2:$CH$3</c:f>
              <c:numCache>
                <c:formatCode>General</c:formatCode>
                <c:ptCount val="2"/>
                <c:pt idx="0">
                  <c:v>1</c:v>
                </c:pt>
                <c:pt idx="1">
                  <c:v>-1</c:v>
                </c:pt>
              </c:numCache>
            </c:numRef>
          </c:yVal>
          <c:smooth val="0"/>
          <c:extLst>
            <c:ext xmlns:c16="http://schemas.microsoft.com/office/drawing/2014/chart" uri="{C3380CC4-5D6E-409C-BE32-E72D297353CC}">
              <c16:uniqueId val="{00000006-4CE3-4A03-AB5E-76E88F60DF73}"/>
            </c:ext>
          </c:extLst>
        </c:ser>
        <c:ser>
          <c:idx val="19"/>
          <c:order val="19"/>
          <c:spPr>
            <a:ln w="12700">
              <a:solidFill>
                <a:sysClr val="windowText" lastClr="000000"/>
              </a:solidFill>
              <a:prstDash val="sysDash"/>
            </a:ln>
          </c:spPr>
          <c:marker>
            <c:symbol val="none"/>
          </c:marker>
          <c:xVal>
            <c:numRef>
              <c:f>'Comparison calcs'!$CP$2:$CP$3</c:f>
              <c:numCache>
                <c:formatCode>General</c:formatCode>
                <c:ptCount val="2"/>
                <c:pt idx="0">
                  <c:v>8.9</c:v>
                </c:pt>
                <c:pt idx="1">
                  <c:v>8.9</c:v>
                </c:pt>
              </c:numCache>
            </c:numRef>
          </c:xVal>
          <c:yVal>
            <c:numRef>
              <c:f>'Comparison calcs'!$CH$2:$CH$3</c:f>
              <c:numCache>
                <c:formatCode>General</c:formatCode>
                <c:ptCount val="2"/>
                <c:pt idx="0">
                  <c:v>1</c:v>
                </c:pt>
                <c:pt idx="1">
                  <c:v>-1</c:v>
                </c:pt>
              </c:numCache>
            </c:numRef>
          </c:yVal>
          <c:smooth val="0"/>
          <c:extLst>
            <c:ext xmlns:c16="http://schemas.microsoft.com/office/drawing/2014/chart" uri="{C3380CC4-5D6E-409C-BE32-E72D297353CC}">
              <c16:uniqueId val="{00000007-4CE3-4A03-AB5E-76E88F60DF73}"/>
            </c:ext>
          </c:extLst>
        </c:ser>
        <c:ser>
          <c:idx val="20"/>
          <c:order val="20"/>
          <c:spPr>
            <a:ln w="12700">
              <a:solidFill>
                <a:sysClr val="windowText" lastClr="000000"/>
              </a:solidFill>
              <a:prstDash val="sysDash"/>
            </a:ln>
          </c:spPr>
          <c:marker>
            <c:symbol val="none"/>
          </c:marker>
          <c:xVal>
            <c:numRef>
              <c:f>'Comparison calcs'!$CQ$2:$CQ$3</c:f>
              <c:numCache>
                <c:formatCode>General</c:formatCode>
                <c:ptCount val="2"/>
                <c:pt idx="0">
                  <c:v>9.9</c:v>
                </c:pt>
                <c:pt idx="1">
                  <c:v>9.9</c:v>
                </c:pt>
              </c:numCache>
            </c:numRef>
          </c:xVal>
          <c:yVal>
            <c:numRef>
              <c:f>'Comparison calcs'!$CH$2:$CH$3</c:f>
              <c:numCache>
                <c:formatCode>General</c:formatCode>
                <c:ptCount val="2"/>
                <c:pt idx="0">
                  <c:v>1</c:v>
                </c:pt>
                <c:pt idx="1">
                  <c:v>-1</c:v>
                </c:pt>
              </c:numCache>
            </c:numRef>
          </c:yVal>
          <c:smooth val="0"/>
          <c:extLst>
            <c:ext xmlns:c16="http://schemas.microsoft.com/office/drawing/2014/chart" uri="{C3380CC4-5D6E-409C-BE32-E72D297353CC}">
              <c16:uniqueId val="{00000008-4CE3-4A03-AB5E-76E88F60DF73}"/>
            </c:ext>
          </c:extLst>
        </c:ser>
        <c:ser>
          <c:idx val="21"/>
          <c:order val="21"/>
          <c:tx>
            <c:strRef>
              <c:f>'Comparison calcs'!$AM$190</c:f>
              <c:strCache>
                <c:ptCount val="1"/>
                <c:pt idx="0">
                  <c:v>50</c:v>
                </c:pt>
              </c:strCache>
            </c:strRef>
          </c:tx>
          <c:spPr>
            <a:ln w="19050">
              <a:noFill/>
            </a:ln>
          </c:spPr>
          <c:marker>
            <c:symbol val="circle"/>
            <c:size val="7"/>
            <c:spPr>
              <a:solidFill>
                <a:srgbClr val="5B9BD5">
                  <a:lumMod val="40000"/>
                  <a:lumOff val="60000"/>
                </a:srgbClr>
              </a:solidFill>
              <a:ln w="19050">
                <a:solidFill>
                  <a:srgbClr val="FF0000"/>
                </a:solidFill>
              </a:ln>
            </c:spPr>
          </c:marker>
          <c:errBars>
            <c:errDir val="y"/>
            <c:errBarType val="both"/>
            <c:errValType val="cust"/>
            <c:noEndCap val="0"/>
            <c:plus>
              <c:numRef>
                <c:f>'Comparison calcs'!$AN$196:$AW$196</c:f>
                <c:numCache>
                  <c:formatCode>General</c:formatCode>
                  <c:ptCount val="10"/>
                  <c:pt idx="0">
                    <c:v>7.4519449384649813E-2</c:v>
                  </c:pt>
                  <c:pt idx="1">
                    <c:v>0.11134882490781035</c:v>
                  </c:pt>
                  <c:pt idx="2">
                    <c:v>0.15894074887936965</c:v>
                  </c:pt>
                  <c:pt idx="3">
                    <c:v>0.11236605498828599</c:v>
                  </c:pt>
                  <c:pt idx="4">
                    <c:v>0.11278494681484932</c:v>
                  </c:pt>
                  <c:pt idx="5">
                    <c:v>0.13985798613493142</c:v>
                  </c:pt>
                  <c:pt idx="6">
                    <c:v>0.12138193184935672</c:v>
                  </c:pt>
                  <c:pt idx="7">
                    <c:v>6.3398984745127632E-2</c:v>
                  </c:pt>
                  <c:pt idx="8">
                    <c:v>5.7007635977197185E-2</c:v>
                  </c:pt>
                  <c:pt idx="9">
                    <c:v>0.12189205622232191</c:v>
                  </c:pt>
                </c:numCache>
              </c:numRef>
            </c:plus>
            <c:minus>
              <c:numRef>
                <c:f>'Comparison calcs'!$AN$196:$AW$196</c:f>
                <c:numCache>
                  <c:formatCode>General</c:formatCode>
                  <c:ptCount val="10"/>
                  <c:pt idx="0">
                    <c:v>7.4519449384649813E-2</c:v>
                  </c:pt>
                  <c:pt idx="1">
                    <c:v>0.11134882490781035</c:v>
                  </c:pt>
                  <c:pt idx="2">
                    <c:v>0.15894074887936965</c:v>
                  </c:pt>
                  <c:pt idx="3">
                    <c:v>0.11236605498828599</c:v>
                  </c:pt>
                  <c:pt idx="4">
                    <c:v>0.11278494681484932</c:v>
                  </c:pt>
                  <c:pt idx="5">
                    <c:v>0.13985798613493142</c:v>
                  </c:pt>
                  <c:pt idx="6">
                    <c:v>0.12138193184935672</c:v>
                  </c:pt>
                  <c:pt idx="7">
                    <c:v>6.3398984745127632E-2</c:v>
                  </c:pt>
                  <c:pt idx="8">
                    <c:v>5.7007635977197185E-2</c:v>
                  </c:pt>
                  <c:pt idx="9">
                    <c:v>0.12189205622232191</c:v>
                  </c:pt>
                </c:numCache>
              </c:numRef>
            </c:minus>
          </c:errBars>
          <c:xVal>
            <c:numRef>
              <c:f>'Comparison calcs'!$AN$188:$AW$188</c:f>
              <c:numCache>
                <c:formatCode>General</c:formatCode>
                <c:ptCount val="10"/>
                <c:pt idx="0">
                  <c:v>1.6000000000000005</c:v>
                </c:pt>
                <c:pt idx="1">
                  <c:v>2.5999999999999979</c:v>
                </c:pt>
                <c:pt idx="2">
                  <c:v>3.5999999999999979</c:v>
                </c:pt>
                <c:pt idx="3">
                  <c:v>4.5999999999999979</c:v>
                </c:pt>
                <c:pt idx="4">
                  <c:v>5.5999999999999979</c:v>
                </c:pt>
                <c:pt idx="5">
                  <c:v>6.5999999999999979</c:v>
                </c:pt>
                <c:pt idx="6">
                  <c:v>7.5999999999999979</c:v>
                </c:pt>
                <c:pt idx="7">
                  <c:v>8.6000000000000085</c:v>
                </c:pt>
                <c:pt idx="8">
                  <c:v>9.6000000000000085</c:v>
                </c:pt>
                <c:pt idx="9">
                  <c:v>10.600000000000009</c:v>
                </c:pt>
              </c:numCache>
            </c:numRef>
          </c:xVal>
          <c:yVal>
            <c:numRef>
              <c:f>'Comparison calcs'!$AN$195:$AW$195</c:f>
              <c:numCache>
                <c:formatCode>0.00</c:formatCode>
                <c:ptCount val="10"/>
                <c:pt idx="0">
                  <c:v>-3.9145444456092041E-2</c:v>
                </c:pt>
                <c:pt idx="1">
                  <c:v>-2.2552340731697498E-2</c:v>
                </c:pt>
                <c:pt idx="2">
                  <c:v>6.736611380211005E-3</c:v>
                </c:pt>
                <c:pt idx="3">
                  <c:v>6.9682744820121753E-2</c:v>
                </c:pt>
                <c:pt idx="4">
                  <c:v>-7.5289549039907352E-2</c:v>
                </c:pt>
                <c:pt idx="5">
                  <c:v>-1.8808184628719096E-2</c:v>
                </c:pt>
                <c:pt idx="6">
                  <c:v>0.11471045096009265</c:v>
                </c:pt>
                <c:pt idx="7">
                  <c:v>5.2897151547383489E-2</c:v>
                </c:pt>
                <c:pt idx="8">
                  <c:v>-4.0680348821392015E-2</c:v>
                </c:pt>
                <c:pt idx="9">
                  <c:v>7.1346922813973757E-3</c:v>
                </c:pt>
              </c:numCache>
            </c:numRef>
          </c:yVal>
          <c:smooth val="0"/>
          <c:extLst>
            <c:ext xmlns:c16="http://schemas.microsoft.com/office/drawing/2014/chart" uri="{C3380CC4-5D6E-409C-BE32-E72D297353CC}">
              <c16:uniqueId val="{00000000-D0C8-48F6-A086-3579F03FB63E}"/>
            </c:ext>
          </c:extLst>
        </c:ser>
        <c:ser>
          <c:idx val="22"/>
          <c:order val="22"/>
          <c:tx>
            <c:strRef>
              <c:f>'Comparison calcs'!$AM$205</c:f>
              <c:strCache>
                <c:ptCount val="1"/>
                <c:pt idx="0">
                  <c:v>25</c:v>
                </c:pt>
              </c:strCache>
            </c:strRef>
          </c:tx>
          <c:spPr>
            <a:ln w="19050">
              <a:noFill/>
            </a:ln>
          </c:spPr>
          <c:marker>
            <c:symbol val="circle"/>
            <c:size val="7"/>
            <c:spPr>
              <a:ln w="25400">
                <a:solidFill>
                  <a:srgbClr val="FF0000"/>
                </a:solidFill>
              </a:ln>
            </c:spPr>
          </c:marker>
          <c:errBars>
            <c:errDir val="y"/>
            <c:errBarType val="both"/>
            <c:errValType val="cust"/>
            <c:noEndCap val="0"/>
            <c:plus>
              <c:numRef>
                <c:f>'Comparison calcs'!$AN$211:$AW$211</c:f>
                <c:numCache>
                  <c:formatCode>General</c:formatCode>
                  <c:ptCount val="10"/>
                  <c:pt idx="0">
                    <c:v>7.2175400494793124E-2</c:v>
                  </c:pt>
                  <c:pt idx="1">
                    <c:v>0.13622877368088865</c:v>
                  </c:pt>
                  <c:pt idx="2">
                    <c:v>0.15854965431482806</c:v>
                  </c:pt>
                  <c:pt idx="3">
                    <c:v>0.112279413550454</c:v>
                  </c:pt>
                  <c:pt idx="4">
                    <c:v>9.9283418119079453E-2</c:v>
                  </c:pt>
                  <c:pt idx="5">
                    <c:v>0.13978008214224161</c:v>
                  </c:pt>
                  <c:pt idx="6">
                    <c:v>0.13034097239552037</c:v>
                  </c:pt>
                  <c:pt idx="7">
                    <c:v>7.0830391896821596E-2</c:v>
                  </c:pt>
                  <c:pt idx="8">
                    <c:v>5.6679725452352211E-2</c:v>
                  </c:pt>
                  <c:pt idx="9">
                    <c:v>0.12136587292285235</c:v>
                  </c:pt>
                </c:numCache>
              </c:numRef>
            </c:plus>
            <c:minus>
              <c:numRef>
                <c:f>'Comparison calcs'!$AN$211:$AW$211</c:f>
                <c:numCache>
                  <c:formatCode>General</c:formatCode>
                  <c:ptCount val="10"/>
                  <c:pt idx="0">
                    <c:v>7.2175400494793124E-2</c:v>
                  </c:pt>
                  <c:pt idx="1">
                    <c:v>0.13622877368088865</c:v>
                  </c:pt>
                  <c:pt idx="2">
                    <c:v>0.15854965431482806</c:v>
                  </c:pt>
                  <c:pt idx="3">
                    <c:v>0.112279413550454</c:v>
                  </c:pt>
                  <c:pt idx="4">
                    <c:v>9.9283418119079453E-2</c:v>
                  </c:pt>
                  <c:pt idx="5">
                    <c:v>0.13978008214224161</c:v>
                  </c:pt>
                  <c:pt idx="6">
                    <c:v>0.13034097239552037</c:v>
                  </c:pt>
                  <c:pt idx="7">
                    <c:v>7.0830391896821596E-2</c:v>
                  </c:pt>
                  <c:pt idx="8">
                    <c:v>5.6679725452352211E-2</c:v>
                  </c:pt>
                  <c:pt idx="9">
                    <c:v>0.12136587292285235</c:v>
                  </c:pt>
                </c:numCache>
              </c:numRef>
            </c:minus>
          </c:errBars>
          <c:xVal>
            <c:numRef>
              <c:f>'Comparison calcs'!$AN$203:$AW$203</c:f>
              <c:numCache>
                <c:formatCode>General</c:formatCode>
                <c:ptCount val="10"/>
                <c:pt idx="0">
                  <c:v>1.6500000000000006</c:v>
                </c:pt>
                <c:pt idx="1">
                  <c:v>2.6499999999999977</c:v>
                </c:pt>
                <c:pt idx="2">
                  <c:v>3.6499999999999977</c:v>
                </c:pt>
                <c:pt idx="3">
                  <c:v>4.6499999999999977</c:v>
                </c:pt>
                <c:pt idx="4">
                  <c:v>5.6499999999999977</c:v>
                </c:pt>
                <c:pt idx="5">
                  <c:v>6.6499999999999977</c:v>
                </c:pt>
                <c:pt idx="6">
                  <c:v>7.6499999999999977</c:v>
                </c:pt>
                <c:pt idx="7">
                  <c:v>8.6500000000000092</c:v>
                </c:pt>
                <c:pt idx="8">
                  <c:v>9.6500000000000092</c:v>
                </c:pt>
                <c:pt idx="9">
                  <c:v>10.650000000000009</c:v>
                </c:pt>
              </c:numCache>
            </c:numRef>
          </c:xVal>
          <c:yVal>
            <c:numRef>
              <c:f>'Comparison calcs'!$AN$210:$AW$210</c:f>
              <c:numCache>
                <c:formatCode>0.00</c:formatCode>
                <c:ptCount val="10"/>
                <c:pt idx="0">
                  <c:v>-4.1744407811690969E-2</c:v>
                </c:pt>
                <c:pt idx="1">
                  <c:v>-1.5485484830821586E-2</c:v>
                </c:pt>
                <c:pt idx="2">
                  <c:v>3.1177111469717245E-2</c:v>
                </c:pt>
                <c:pt idx="3">
                  <c:v>4.327902193926017E-2</c:v>
                </c:pt>
                <c:pt idx="4">
                  <c:v>-9.6865258119939068E-2</c:v>
                </c:pt>
                <c:pt idx="5">
                  <c:v>1.6063746526962158E-2</c:v>
                </c:pt>
                <c:pt idx="6">
                  <c:v>0.15713474188006094</c:v>
                </c:pt>
                <c:pt idx="7">
                  <c:v>7.0680661520567609E-2</c:v>
                </c:pt>
                <c:pt idx="8">
                  <c:v>-4.0505260737264216E-2</c:v>
                </c:pt>
                <c:pt idx="9">
                  <c:v>6.1767524139957758E-3</c:v>
                </c:pt>
              </c:numCache>
            </c:numRef>
          </c:yVal>
          <c:smooth val="0"/>
          <c:extLst>
            <c:ext xmlns:c16="http://schemas.microsoft.com/office/drawing/2014/chart" uri="{C3380CC4-5D6E-409C-BE32-E72D297353CC}">
              <c16:uniqueId val="{00000001-D0C8-48F6-A086-3579F03FB63E}"/>
            </c:ext>
          </c:extLst>
        </c:ser>
        <c:ser>
          <c:idx val="23"/>
          <c:order val="23"/>
          <c:tx>
            <c:strRef>
              <c:f>'Comparison calcs'!$AM$220</c:f>
              <c:strCache>
                <c:ptCount val="1"/>
                <c:pt idx="0">
                  <c:v>10</c:v>
                </c:pt>
              </c:strCache>
            </c:strRef>
          </c:tx>
          <c:spPr>
            <a:ln w="19050">
              <a:noFill/>
            </a:ln>
          </c:spPr>
          <c:marker>
            <c:symbol val="circle"/>
            <c:size val="7"/>
            <c:spPr>
              <a:solidFill>
                <a:srgbClr val="5B9BD5">
                  <a:lumMod val="40000"/>
                  <a:lumOff val="60000"/>
                </a:srgbClr>
              </a:solidFill>
              <a:ln w="25400">
                <a:solidFill>
                  <a:srgbClr val="FF0000"/>
                </a:solidFill>
              </a:ln>
            </c:spPr>
          </c:marker>
          <c:errBars>
            <c:errDir val="y"/>
            <c:errBarType val="both"/>
            <c:errValType val="cust"/>
            <c:noEndCap val="0"/>
            <c:plus>
              <c:numRef>
                <c:f>'Comparison calcs'!$AN$241:$AW$241</c:f>
                <c:numCache>
                  <c:formatCode>General</c:formatCode>
                  <c:ptCount val="10"/>
                  <c:pt idx="0">
                    <c:v>7.5768344741366331E-2</c:v>
                  </c:pt>
                  <c:pt idx="1">
                    <c:v>0.23171765443677236</c:v>
                  </c:pt>
                  <c:pt idx="2">
                    <c:v>0.10937279060717696</c:v>
                  </c:pt>
                  <c:pt idx="3">
                    <c:v>0.11865922770272208</c:v>
                  </c:pt>
                  <c:pt idx="4">
                    <c:v>0.16642052772507682</c:v>
                  </c:pt>
                  <c:pt idx="5">
                    <c:v>0</c:v>
                  </c:pt>
                  <c:pt idx="6">
                    <c:v>0.15821964766611793</c:v>
                  </c:pt>
                  <c:pt idx="7">
                    <c:v>9.0945232349602126E-2</c:v>
                  </c:pt>
                  <c:pt idx="8">
                    <c:v>6.5589748455325461E-2</c:v>
                  </c:pt>
                  <c:pt idx="9">
                    <c:v>0.11795022648182446</c:v>
                  </c:pt>
                </c:numCache>
              </c:numRef>
            </c:plus>
            <c:minus>
              <c:numRef>
                <c:f>'Comparison calcs'!$AN$241:$AW$241</c:f>
                <c:numCache>
                  <c:formatCode>General</c:formatCode>
                  <c:ptCount val="10"/>
                  <c:pt idx="0">
                    <c:v>7.5768344741366331E-2</c:v>
                  </c:pt>
                  <c:pt idx="1">
                    <c:v>0.23171765443677236</c:v>
                  </c:pt>
                  <c:pt idx="2">
                    <c:v>0.10937279060717696</c:v>
                  </c:pt>
                  <c:pt idx="3">
                    <c:v>0.11865922770272208</c:v>
                  </c:pt>
                  <c:pt idx="4">
                    <c:v>0.16642052772507682</c:v>
                  </c:pt>
                  <c:pt idx="5">
                    <c:v>0</c:v>
                  </c:pt>
                  <c:pt idx="6">
                    <c:v>0.15821964766611793</c:v>
                  </c:pt>
                  <c:pt idx="7">
                    <c:v>9.0945232349602126E-2</c:v>
                  </c:pt>
                  <c:pt idx="8">
                    <c:v>6.5589748455325461E-2</c:v>
                  </c:pt>
                  <c:pt idx="9">
                    <c:v>0.11795022648182446</c:v>
                  </c:pt>
                </c:numCache>
              </c:numRef>
            </c:minus>
          </c:errBars>
          <c:xVal>
            <c:numRef>
              <c:f>'Comparison calcs'!$AN$218:$AW$218</c:f>
              <c:numCache>
                <c:formatCode>General</c:formatCode>
                <c:ptCount val="10"/>
                <c:pt idx="0">
                  <c:v>1.7000000000000006</c:v>
                </c:pt>
                <c:pt idx="1">
                  <c:v>2.6999999999999975</c:v>
                </c:pt>
                <c:pt idx="2">
                  <c:v>3.6999999999999975</c:v>
                </c:pt>
                <c:pt idx="3">
                  <c:v>4.6999999999999975</c:v>
                </c:pt>
                <c:pt idx="4">
                  <c:v>5.6999999999999975</c:v>
                </c:pt>
                <c:pt idx="5">
                  <c:v>6.6999999999999975</c:v>
                </c:pt>
                <c:pt idx="6">
                  <c:v>7.6999999999999975</c:v>
                </c:pt>
                <c:pt idx="7">
                  <c:v>8.7000000000000099</c:v>
                </c:pt>
                <c:pt idx="8">
                  <c:v>9.7000000000000099</c:v>
                </c:pt>
                <c:pt idx="9">
                  <c:v>10.70000000000001</c:v>
                </c:pt>
              </c:numCache>
            </c:numRef>
          </c:xVal>
          <c:yVal>
            <c:numRef>
              <c:f>'Comparison calcs'!$AN$225:$AW$225</c:f>
              <c:numCache>
                <c:formatCode>0.00</c:formatCode>
                <c:ptCount val="10"/>
                <c:pt idx="0">
                  <c:v>-5.0524186914567282E-2</c:v>
                </c:pt>
                <c:pt idx="1">
                  <c:v>4.9288824995420588E-2</c:v>
                </c:pt>
                <c:pt idx="2">
                  <c:v>4.1320409220048482E-2</c:v>
                </c:pt>
                <c:pt idx="3">
                  <c:v>-2.0826337527229219E-2</c:v>
                </c:pt>
                <c:pt idx="4">
                  <c:v>-7.0836007495074127E-2</c:v>
                </c:pt>
                <c:pt idx="5">
                  <c:v>3.2560322969817423E-2</c:v>
                </c:pt>
                <c:pt idx="6">
                  <c:v>0.2051639925049259</c:v>
                </c:pt>
                <c:pt idx="7">
                  <c:v>-3.8593763554703522E-3</c:v>
                </c:pt>
                <c:pt idx="8">
                  <c:v>-4.8622274981415664E-3</c:v>
                </c:pt>
                <c:pt idx="9">
                  <c:v>5.2498309678037716E-3</c:v>
                </c:pt>
              </c:numCache>
            </c:numRef>
          </c:yVal>
          <c:smooth val="0"/>
          <c:extLst>
            <c:ext xmlns:c16="http://schemas.microsoft.com/office/drawing/2014/chart" uri="{C3380CC4-5D6E-409C-BE32-E72D297353CC}">
              <c16:uniqueId val="{00000002-D0C8-48F6-A086-3579F03FB63E}"/>
            </c:ext>
          </c:extLst>
        </c:ser>
        <c:ser>
          <c:idx val="24"/>
          <c:order val="24"/>
          <c:tx>
            <c:strRef>
              <c:f>'Comparison calcs'!$AM$251</c:f>
              <c:strCache>
                <c:ptCount val="1"/>
                <c:pt idx="0">
                  <c:v>5</c:v>
                </c:pt>
              </c:strCache>
            </c:strRef>
          </c:tx>
          <c:spPr>
            <a:ln w="19050">
              <a:noFill/>
            </a:ln>
          </c:spPr>
          <c:marker>
            <c:symbol val="circle"/>
            <c:size val="7"/>
            <c:spPr>
              <a:ln w="25400">
                <a:solidFill>
                  <a:srgbClr val="FF0000"/>
                </a:solidFill>
              </a:ln>
            </c:spPr>
          </c:marker>
          <c:errBars>
            <c:errDir val="y"/>
            <c:errBarType val="both"/>
            <c:errValType val="cust"/>
            <c:noEndCap val="0"/>
            <c:plus>
              <c:numRef>
                <c:f>'Comparison calcs'!$AN$257:$AW$257</c:f>
                <c:numCache>
                  <c:formatCode>General</c:formatCode>
                  <c:ptCount val="10"/>
                  <c:pt idx="0">
                    <c:v>7.5057234228029401E-2</c:v>
                  </c:pt>
                  <c:pt idx="1">
                    <c:v>0.44781058050133266</c:v>
                  </c:pt>
                  <c:pt idx="2">
                    <c:v>0.1256431653146349</c:v>
                  </c:pt>
                  <c:pt idx="3">
                    <c:v>0.12741180578416225</c:v>
                  </c:pt>
                  <c:pt idx="4">
                    <c:v>0.18736523443853909</c:v>
                  </c:pt>
                  <c:pt idx="5">
                    <c:v>0</c:v>
                  </c:pt>
                  <c:pt idx="6">
                    <c:v>0.19430771936412802</c:v>
                  </c:pt>
                  <c:pt idx="7">
                    <c:v>0.11021446407222327</c:v>
                  </c:pt>
                  <c:pt idx="8">
                    <c:v>6.4931445601096247E-2</c:v>
                  </c:pt>
                  <c:pt idx="9">
                    <c:v>0.11857416921895242</c:v>
                  </c:pt>
                </c:numCache>
              </c:numRef>
            </c:plus>
            <c:minus>
              <c:numRef>
                <c:f>'Comparison calcs'!$AN$257:$AW$257</c:f>
                <c:numCache>
                  <c:formatCode>General</c:formatCode>
                  <c:ptCount val="10"/>
                  <c:pt idx="0">
                    <c:v>7.5057234228029401E-2</c:v>
                  </c:pt>
                  <c:pt idx="1">
                    <c:v>0.44781058050133266</c:v>
                  </c:pt>
                  <c:pt idx="2">
                    <c:v>0.1256431653146349</c:v>
                  </c:pt>
                  <c:pt idx="3">
                    <c:v>0.12741180578416225</c:v>
                  </c:pt>
                  <c:pt idx="4">
                    <c:v>0.18736523443853909</c:v>
                  </c:pt>
                  <c:pt idx="5">
                    <c:v>0</c:v>
                  </c:pt>
                  <c:pt idx="6">
                    <c:v>0.19430771936412802</c:v>
                  </c:pt>
                  <c:pt idx="7">
                    <c:v>0.11021446407222327</c:v>
                  </c:pt>
                  <c:pt idx="8">
                    <c:v>6.4931445601096247E-2</c:v>
                  </c:pt>
                  <c:pt idx="9">
                    <c:v>0.11857416921895242</c:v>
                  </c:pt>
                </c:numCache>
              </c:numRef>
            </c:minus>
          </c:errBars>
          <c:xVal>
            <c:numRef>
              <c:f>'Comparison calcs'!$AN$249:$AW$249</c:f>
              <c:numCache>
                <c:formatCode>General</c:formatCode>
                <c:ptCount val="10"/>
                <c:pt idx="0">
                  <c:v>1.8000000000000007</c:v>
                </c:pt>
                <c:pt idx="1">
                  <c:v>2.7999999999999972</c:v>
                </c:pt>
                <c:pt idx="2">
                  <c:v>3.7999999999999972</c:v>
                </c:pt>
                <c:pt idx="3">
                  <c:v>4.7999999999999972</c:v>
                </c:pt>
                <c:pt idx="4">
                  <c:v>5.7999999999999972</c:v>
                </c:pt>
                <c:pt idx="5">
                  <c:v>6.7999999999999972</c:v>
                </c:pt>
                <c:pt idx="6">
                  <c:v>7.7999999999999972</c:v>
                </c:pt>
                <c:pt idx="7">
                  <c:v>8.8000000000000114</c:v>
                </c:pt>
                <c:pt idx="8">
                  <c:v>9.8000000000000114</c:v>
                </c:pt>
                <c:pt idx="9">
                  <c:v>10.800000000000011</c:v>
                </c:pt>
              </c:numCache>
            </c:numRef>
          </c:xVal>
          <c:yVal>
            <c:numRef>
              <c:f>'Comparison calcs'!$AN$256:$AW$256</c:f>
              <c:numCache>
                <c:formatCode>0.00</c:formatCode>
                <c:ptCount val="10"/>
                <c:pt idx="0">
                  <c:v>-1.0818541297786449E-2</c:v>
                </c:pt>
                <c:pt idx="1">
                  <c:v>0.10279430257196082</c:v>
                </c:pt>
                <c:pt idx="2">
                  <c:v>-0.20820222807638275</c:v>
                </c:pt>
                <c:pt idx="3">
                  <c:v>-2.1031579313024462E-3</c:v>
                </c:pt>
                <c:pt idx="4">
                  <c:v>-0.40714508292297036</c:v>
                </c:pt>
                <c:pt idx="5">
                  <c:v>0</c:v>
                </c:pt>
                <c:pt idx="6">
                  <c:v>0.1354644385902839</c:v>
                </c:pt>
                <c:pt idx="7">
                  <c:v>-8.4643092050710717E-2</c:v>
                </c:pt>
                <c:pt idx="8">
                  <c:v>4.3330208008783344E-2</c:v>
                </c:pt>
                <c:pt idx="9">
                  <c:v>-5.4426950789660034E-2</c:v>
                </c:pt>
              </c:numCache>
            </c:numRef>
          </c:yVal>
          <c:smooth val="0"/>
          <c:extLst>
            <c:ext xmlns:c16="http://schemas.microsoft.com/office/drawing/2014/chart" uri="{C3380CC4-5D6E-409C-BE32-E72D297353CC}">
              <c16:uniqueId val="{00000003-D0C8-48F6-A086-3579F03FB63E}"/>
            </c:ext>
          </c:extLst>
        </c:ser>
        <c:ser>
          <c:idx val="25"/>
          <c:order val="25"/>
          <c:tx>
            <c:strRef>
              <c:f>'Comparison calcs'!$AM$235</c:f>
              <c:strCache>
                <c:ptCount val="1"/>
                <c:pt idx="0">
                  <c:v>10</c:v>
                </c:pt>
              </c:strCache>
            </c:strRef>
          </c:tx>
          <c:spPr>
            <a:ln w="19050">
              <a:noFill/>
            </a:ln>
          </c:spPr>
          <c:marker>
            <c:symbol val="circle"/>
            <c:size val="7"/>
            <c:spPr>
              <a:solidFill>
                <a:srgbClr val="5B9BD5">
                  <a:lumMod val="40000"/>
                  <a:lumOff val="60000"/>
                </a:srgbClr>
              </a:solidFill>
              <a:ln w="25400">
                <a:solidFill>
                  <a:srgbClr val="FF0000"/>
                </a:solidFill>
              </a:ln>
            </c:spPr>
          </c:marker>
          <c:errBars>
            <c:errDir val="y"/>
            <c:errBarType val="both"/>
            <c:errValType val="cust"/>
            <c:noEndCap val="0"/>
            <c:plus>
              <c:numRef>
                <c:f>'Comparison calcs'!$AN$241:$AW$241</c:f>
                <c:numCache>
                  <c:formatCode>General</c:formatCode>
                  <c:ptCount val="10"/>
                  <c:pt idx="0">
                    <c:v>7.5768344741366331E-2</c:v>
                  </c:pt>
                  <c:pt idx="1">
                    <c:v>0.23171765443677236</c:v>
                  </c:pt>
                  <c:pt idx="2">
                    <c:v>0.10937279060717696</c:v>
                  </c:pt>
                  <c:pt idx="3">
                    <c:v>0.11865922770272208</c:v>
                  </c:pt>
                  <c:pt idx="4">
                    <c:v>0.16642052772507682</c:v>
                  </c:pt>
                  <c:pt idx="5">
                    <c:v>0</c:v>
                  </c:pt>
                  <c:pt idx="6">
                    <c:v>0.15821964766611793</c:v>
                  </c:pt>
                  <c:pt idx="7">
                    <c:v>9.0945232349602126E-2</c:v>
                  </c:pt>
                  <c:pt idx="8">
                    <c:v>6.5589748455325461E-2</c:v>
                  </c:pt>
                  <c:pt idx="9">
                    <c:v>0.11795022648182446</c:v>
                  </c:pt>
                </c:numCache>
              </c:numRef>
            </c:plus>
            <c:minus>
              <c:numRef>
                <c:f>'Comparison calcs'!$AN$241:$AW$241</c:f>
                <c:numCache>
                  <c:formatCode>General</c:formatCode>
                  <c:ptCount val="10"/>
                  <c:pt idx="0">
                    <c:v>7.5768344741366331E-2</c:v>
                  </c:pt>
                  <c:pt idx="1">
                    <c:v>0.23171765443677236</c:v>
                  </c:pt>
                  <c:pt idx="2">
                    <c:v>0.10937279060717696</c:v>
                  </c:pt>
                  <c:pt idx="3">
                    <c:v>0.11865922770272208</c:v>
                  </c:pt>
                  <c:pt idx="4">
                    <c:v>0.16642052772507682</c:v>
                  </c:pt>
                  <c:pt idx="5">
                    <c:v>0</c:v>
                  </c:pt>
                  <c:pt idx="6">
                    <c:v>0.15821964766611793</c:v>
                  </c:pt>
                  <c:pt idx="7">
                    <c:v>9.0945232349602126E-2</c:v>
                  </c:pt>
                  <c:pt idx="8">
                    <c:v>6.5589748455325461E-2</c:v>
                  </c:pt>
                  <c:pt idx="9">
                    <c:v>0.11795022648182446</c:v>
                  </c:pt>
                </c:numCache>
              </c:numRef>
            </c:minus>
          </c:errBars>
          <c:xVal>
            <c:numRef>
              <c:f>'Comparison calcs'!$AN$233:$AW$233</c:f>
              <c:numCache>
                <c:formatCode>General</c:formatCode>
                <c:ptCount val="10"/>
                <c:pt idx="0">
                  <c:v>1.7500000000000007</c:v>
                </c:pt>
                <c:pt idx="1">
                  <c:v>2.7499999999999973</c:v>
                </c:pt>
                <c:pt idx="2">
                  <c:v>3.7499999999999973</c:v>
                </c:pt>
                <c:pt idx="3">
                  <c:v>4.7499999999999973</c:v>
                </c:pt>
                <c:pt idx="4">
                  <c:v>5.7499999999999973</c:v>
                </c:pt>
                <c:pt idx="5">
                  <c:v>6.7499999999999973</c:v>
                </c:pt>
                <c:pt idx="6">
                  <c:v>7.7499999999999973</c:v>
                </c:pt>
                <c:pt idx="7">
                  <c:v>8.7500000000000107</c:v>
                </c:pt>
                <c:pt idx="8">
                  <c:v>9.7500000000000107</c:v>
                </c:pt>
                <c:pt idx="9">
                  <c:v>10.750000000000011</c:v>
                </c:pt>
              </c:numCache>
            </c:numRef>
          </c:xVal>
          <c:yVal>
            <c:numRef>
              <c:f>'Comparison calcs'!$AN$240:$AW$240</c:f>
              <c:numCache>
                <c:formatCode>0.00</c:formatCode>
                <c:ptCount val="10"/>
                <c:pt idx="0">
                  <c:v>3.3452391142958782E-4</c:v>
                </c:pt>
                <c:pt idx="1">
                  <c:v>8.034852218519356E-2</c:v>
                </c:pt>
                <c:pt idx="2">
                  <c:v>-0.11443055819289481</c:v>
                </c:pt>
                <c:pt idx="3">
                  <c:v>5.5669855264173729E-2</c:v>
                </c:pt>
                <c:pt idx="4">
                  <c:v>-0.18981359802910447</c:v>
                </c:pt>
                <c:pt idx="5">
                  <c:v>0</c:v>
                </c:pt>
                <c:pt idx="6">
                  <c:v>0.26218640197089549</c:v>
                </c:pt>
                <c:pt idx="7">
                  <c:v>-0.12478949527039956</c:v>
                </c:pt>
                <c:pt idx="8">
                  <c:v>5.7738400282835195E-2</c:v>
                </c:pt>
                <c:pt idx="9">
                  <c:v>5.0578441899781779E-3</c:v>
                </c:pt>
              </c:numCache>
            </c:numRef>
          </c:yVal>
          <c:smooth val="0"/>
          <c:extLst>
            <c:ext xmlns:c16="http://schemas.microsoft.com/office/drawing/2014/chart" uri="{C3380CC4-5D6E-409C-BE32-E72D297353CC}">
              <c16:uniqueId val="{00000004-D0C8-48F6-A086-3579F03FB63E}"/>
            </c:ext>
          </c:extLst>
        </c:ser>
        <c:ser>
          <c:idx val="26"/>
          <c:order val="26"/>
          <c:tx>
            <c:strRef>
              <c:f>'Comparison calcs'!$AM$267</c:f>
              <c:strCache>
                <c:ptCount val="1"/>
                <c:pt idx="0">
                  <c:v>2</c:v>
                </c:pt>
              </c:strCache>
            </c:strRef>
          </c:tx>
          <c:spPr>
            <a:ln w="19050">
              <a:noFill/>
            </a:ln>
          </c:spPr>
          <c:marker>
            <c:symbol val="circle"/>
            <c:size val="7"/>
            <c:spPr>
              <a:solidFill>
                <a:srgbClr val="5B9BD5">
                  <a:lumMod val="40000"/>
                  <a:lumOff val="60000"/>
                </a:srgbClr>
              </a:solidFill>
              <a:ln w="25400">
                <a:solidFill>
                  <a:srgbClr val="FF0000"/>
                </a:solidFill>
              </a:ln>
            </c:spPr>
          </c:marker>
          <c:errBars>
            <c:errDir val="y"/>
            <c:errBarType val="both"/>
            <c:errValType val="cust"/>
            <c:noEndCap val="0"/>
            <c:plus>
              <c:numRef>
                <c:f>'Comparison calcs'!$AN$273:$AW$273</c:f>
                <c:numCache>
                  <c:formatCode>General</c:formatCode>
                  <c:ptCount val="10"/>
                  <c:pt idx="0">
                    <c:v>0.10642877922551662</c:v>
                  </c:pt>
                  <c:pt idx="1">
                    <c:v>0.50240126237424221</c:v>
                  </c:pt>
                  <c:pt idx="2">
                    <c:v>0.10574570487081721</c:v>
                  </c:pt>
                  <c:pt idx="3">
                    <c:v>0.25294968917774047</c:v>
                  </c:pt>
                  <c:pt idx="4">
                    <c:v>0.23582081626019641</c:v>
                  </c:pt>
                  <c:pt idx="5">
                    <c:v>0</c:v>
                  </c:pt>
                  <c:pt idx="6">
                    <c:v>0.32110684649037391</c:v>
                  </c:pt>
                  <c:pt idx="7">
                    <c:v>5.1421128806702673E-2</c:v>
                  </c:pt>
                  <c:pt idx="8">
                    <c:v>0.11489973613492133</c:v>
                  </c:pt>
                  <c:pt idx="9">
                    <c:v>0.11435672333832131</c:v>
                  </c:pt>
                </c:numCache>
              </c:numRef>
            </c:plus>
            <c:minus>
              <c:numRef>
                <c:f>'Comparison calcs'!$AN$273:$AW$273</c:f>
                <c:numCache>
                  <c:formatCode>General</c:formatCode>
                  <c:ptCount val="10"/>
                  <c:pt idx="0">
                    <c:v>0.10642877922551662</c:v>
                  </c:pt>
                  <c:pt idx="1">
                    <c:v>0.50240126237424221</c:v>
                  </c:pt>
                  <c:pt idx="2">
                    <c:v>0.10574570487081721</c:v>
                  </c:pt>
                  <c:pt idx="3">
                    <c:v>0.25294968917774047</c:v>
                  </c:pt>
                  <c:pt idx="4">
                    <c:v>0.23582081626019641</c:v>
                  </c:pt>
                  <c:pt idx="5">
                    <c:v>0</c:v>
                  </c:pt>
                  <c:pt idx="6">
                    <c:v>0.32110684649037391</c:v>
                  </c:pt>
                  <c:pt idx="7">
                    <c:v>5.1421128806702673E-2</c:v>
                  </c:pt>
                  <c:pt idx="8">
                    <c:v>0.11489973613492133</c:v>
                  </c:pt>
                  <c:pt idx="9">
                    <c:v>0.11435672333832131</c:v>
                  </c:pt>
                </c:numCache>
              </c:numRef>
            </c:minus>
          </c:errBars>
          <c:xVal>
            <c:numRef>
              <c:f>'Comparison calcs'!$AN$265:$AW$265</c:f>
              <c:numCache>
                <c:formatCode>General</c:formatCode>
                <c:ptCount val="10"/>
                <c:pt idx="0">
                  <c:v>1.8500000000000008</c:v>
                </c:pt>
                <c:pt idx="1">
                  <c:v>2.849999999999997</c:v>
                </c:pt>
                <c:pt idx="2">
                  <c:v>3.849999999999997</c:v>
                </c:pt>
                <c:pt idx="3">
                  <c:v>4.849999999999997</c:v>
                </c:pt>
                <c:pt idx="4">
                  <c:v>5.849999999999997</c:v>
                </c:pt>
                <c:pt idx="5">
                  <c:v>6.849999999999997</c:v>
                </c:pt>
                <c:pt idx="6">
                  <c:v>7.849999999999997</c:v>
                </c:pt>
                <c:pt idx="7">
                  <c:v>8.8500000000000121</c:v>
                </c:pt>
                <c:pt idx="8">
                  <c:v>9.8500000000000121</c:v>
                </c:pt>
                <c:pt idx="9">
                  <c:v>10.850000000000012</c:v>
                </c:pt>
              </c:numCache>
            </c:numRef>
          </c:xVal>
          <c:yVal>
            <c:numRef>
              <c:f>'Comparison calcs'!$AN$272:$AW$272</c:f>
              <c:numCache>
                <c:formatCode>0.00</c:formatCode>
                <c:ptCount val="10"/>
                <c:pt idx="0">
                  <c:v>0.1120125926383593</c:v>
                </c:pt>
                <c:pt idx="1">
                  <c:v>0.43620937700315188</c:v>
                </c:pt>
                <c:pt idx="2">
                  <c:v>-7.1846744537364352E-2</c:v>
                </c:pt>
                <c:pt idx="3">
                  <c:v>4.203475030771997E-2</c:v>
                </c:pt>
                <c:pt idx="4">
                  <c:v>-0.54193757540897014</c:v>
                </c:pt>
                <c:pt idx="5">
                  <c:v>0</c:v>
                </c:pt>
                <c:pt idx="6">
                  <c:v>9.5486588795968969E-2</c:v>
                </c:pt>
                <c:pt idx="7">
                  <c:v>-3.6801899588418299E-2</c:v>
                </c:pt>
                <c:pt idx="8">
                  <c:v>0.28427727054958807</c:v>
                </c:pt>
                <c:pt idx="9">
                  <c:v>0.1353066851527687</c:v>
                </c:pt>
              </c:numCache>
            </c:numRef>
          </c:yVal>
          <c:smooth val="0"/>
          <c:extLst>
            <c:ext xmlns:c16="http://schemas.microsoft.com/office/drawing/2014/chart" uri="{C3380CC4-5D6E-409C-BE32-E72D297353CC}">
              <c16:uniqueId val="{00000005-D0C8-48F6-A086-3579F03FB63E}"/>
            </c:ext>
          </c:extLst>
        </c:ser>
        <c:dLbls>
          <c:showLegendKey val="0"/>
          <c:showVal val="0"/>
          <c:showCatName val="0"/>
          <c:showSerName val="0"/>
          <c:showPercent val="0"/>
          <c:showBubbleSize val="0"/>
        </c:dLbls>
        <c:axId val="207954496"/>
        <c:axId val="207955072"/>
      </c:scatterChart>
      <c:valAx>
        <c:axId val="207954496"/>
        <c:scaling>
          <c:orientation val="minMax"/>
          <c:max val="10.9"/>
          <c:min val="0.9"/>
        </c:scaling>
        <c:delete val="0"/>
        <c:axPos val="b"/>
        <c:numFmt formatCode="General" sourceLinked="1"/>
        <c:majorTickMark val="out"/>
        <c:minorTickMark val="none"/>
        <c:tickLblPos val="none"/>
        <c:spPr>
          <a:noFill/>
          <a:ln w="9525" cap="flat" cmpd="sng" algn="ctr">
            <a:solidFill>
              <a:schemeClr val="tx1"/>
            </a:solidFill>
            <a:round/>
          </a:ln>
          <a:effectLst/>
        </c:spPr>
        <c:txPr>
          <a:bodyPr rot="-60000000" vert="horz"/>
          <a:lstStyle/>
          <a:p>
            <a:pPr>
              <a:defRPr/>
            </a:pPr>
            <a:endParaRPr lang="en-US"/>
          </a:p>
        </c:txPr>
        <c:crossAx val="207955072"/>
        <c:crosses val="autoZero"/>
        <c:crossBetween val="midCat"/>
        <c:majorUnit val="1"/>
      </c:valAx>
      <c:valAx>
        <c:axId val="207955072"/>
        <c:scaling>
          <c:orientation val="minMax"/>
          <c:max val="0.4"/>
          <c:min val="-0.4"/>
        </c:scaling>
        <c:delete val="0"/>
        <c:axPos val="l"/>
        <c:title>
          <c:tx>
            <c:rich>
              <a:bodyPr rot="-5400000" vert="horz"/>
              <a:lstStyle/>
              <a:p>
                <a:pPr>
                  <a:defRPr sz="1800" b="0"/>
                </a:pPr>
                <a:r>
                  <a:rPr lang="en-US" sz="1800" b="0" i="1"/>
                  <a:t>d</a:t>
                </a:r>
                <a:r>
                  <a:rPr lang="en-US" sz="1800" b="0" i="1" baseline="-25000"/>
                  <a:t>i</a:t>
                </a:r>
                <a:r>
                  <a:rPr lang="en-US" sz="1800" b="0"/>
                  <a:t> [%]</a:t>
                </a:r>
              </a:p>
            </c:rich>
          </c:tx>
          <c:layout>
            <c:manualLayout>
              <c:xMode val="edge"/>
              <c:yMode val="edge"/>
              <c:x val="8.2464459952875779E-3"/>
              <c:y val="0.34820987748051685"/>
            </c:manualLayout>
          </c:layout>
          <c:overlay val="0"/>
          <c:spPr>
            <a:noFill/>
            <a:ln>
              <a:noFill/>
            </a:ln>
            <a:effectLst/>
          </c:spPr>
        </c:title>
        <c:numFmt formatCode="0.0" sourceLinked="0"/>
        <c:majorTickMark val="in"/>
        <c:minorTickMark val="none"/>
        <c:tickLblPos val="nextTo"/>
        <c:spPr>
          <a:noFill/>
          <a:ln>
            <a:solidFill>
              <a:schemeClr val="tx1"/>
            </a:solidFill>
          </a:ln>
          <a:effectLst/>
        </c:spPr>
        <c:txPr>
          <a:bodyPr rot="-60000000" vert="horz"/>
          <a:lstStyle/>
          <a:p>
            <a:pPr>
              <a:defRPr/>
            </a:pPr>
            <a:endParaRPr lang="en-US"/>
          </a:p>
        </c:txPr>
        <c:crossAx val="207954496"/>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6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3974159175568577"/>
        </c:manualLayout>
      </c:layout>
      <c:lineChart>
        <c:grouping val="stacked"/>
        <c:varyColors val="0"/>
        <c:ser>
          <c:idx val="1"/>
          <c:order val="0"/>
          <c:spPr>
            <a:ln>
              <a:noFill/>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calcs'!$AN$45:$AW$45</c:f>
                <c:numCache>
                  <c:formatCode>General</c:formatCode>
                  <c:ptCount val="10"/>
                  <c:pt idx="0">
                    <c:v>0.12534046401526858</c:v>
                  </c:pt>
                  <c:pt idx="1">
                    <c:v>6.5567129703822627E-2</c:v>
                  </c:pt>
                  <c:pt idx="2">
                    <c:v>0.15139275184053749</c:v>
                  </c:pt>
                  <c:pt idx="3">
                    <c:v>0.10210022984046976</c:v>
                  </c:pt>
                  <c:pt idx="4">
                    <c:v>0.10186528179557811</c:v>
                  </c:pt>
                  <c:pt idx="5">
                    <c:v>0.13146927233541933</c:v>
                  </c:pt>
                  <c:pt idx="6">
                    <c:v>0.12158163904158623</c:v>
                  </c:pt>
                  <c:pt idx="7">
                    <c:v>3.6148026716611034E-2</c:v>
                  </c:pt>
                  <c:pt idx="8">
                    <c:v>3.1650062575182832E-2</c:v>
                  </c:pt>
                  <c:pt idx="9">
                    <c:v>0.1018646740796957</c:v>
                  </c:pt>
                </c:numCache>
              </c:numRef>
            </c:plus>
            <c:minus>
              <c:numRef>
                <c:f>'Comparison calcs'!$AN$45:$AW$45</c:f>
                <c:numCache>
                  <c:formatCode>General</c:formatCode>
                  <c:ptCount val="10"/>
                  <c:pt idx="0">
                    <c:v>0.12534046401526858</c:v>
                  </c:pt>
                  <c:pt idx="1">
                    <c:v>6.5567129703822627E-2</c:v>
                  </c:pt>
                  <c:pt idx="2">
                    <c:v>0.15139275184053749</c:v>
                  </c:pt>
                  <c:pt idx="3">
                    <c:v>0.10210022984046976</c:v>
                  </c:pt>
                  <c:pt idx="4">
                    <c:v>0.10186528179557811</c:v>
                  </c:pt>
                  <c:pt idx="5">
                    <c:v>0.13146927233541933</c:v>
                  </c:pt>
                  <c:pt idx="6">
                    <c:v>0.12158163904158623</c:v>
                  </c:pt>
                  <c:pt idx="7">
                    <c:v>3.6148026716611034E-2</c:v>
                  </c:pt>
                  <c:pt idx="8">
                    <c:v>3.1650062575182832E-2</c:v>
                  </c:pt>
                  <c:pt idx="9">
                    <c:v>0.1018646740796957</c:v>
                  </c:pt>
                </c:numCache>
              </c:numRef>
            </c:minus>
            <c:spPr>
              <a:noFill/>
              <a:ln w="19050" cap="flat" cmpd="sng" algn="ctr">
                <a:solidFill>
                  <a:srgbClr val="FF0000"/>
                </a:solidFill>
                <a:round/>
              </a:ln>
              <a:effectLst/>
            </c:spPr>
          </c:errBars>
          <c:val>
            <c:numRef>
              <c:f>'Comparison calcs'!$AN$44:$AW$44</c:f>
              <c:numCache>
                <c:formatCode>0.00</c:formatCode>
                <c:ptCount val="10"/>
                <c:pt idx="0">
                  <c:v>-2.5837925940088352E-2</c:v>
                </c:pt>
                <c:pt idx="1">
                  <c:v>-3.1677698122104109E-3</c:v>
                </c:pt>
                <c:pt idx="2">
                  <c:v>3.9406639108321297E-2</c:v>
                </c:pt>
                <c:pt idx="3">
                  <c:v>-2.0186995121373869E-3</c:v>
                </c:pt>
                <c:pt idx="4">
                  <c:v>-3.7260027558345371E-2</c:v>
                </c:pt>
                <c:pt idx="5">
                  <c:v>3.1491634805551401E-2</c:v>
                </c:pt>
                <c:pt idx="6">
                  <c:v>-8.726002755834536E-2</c:v>
                </c:pt>
                <c:pt idx="7">
                  <c:v>1.6487578262815591E-2</c:v>
                </c:pt>
                <c:pt idx="8">
                  <c:v>-1.3232341615070184E-2</c:v>
                </c:pt>
                <c:pt idx="9">
                  <c:v>8.4691207628137199E-2</c:v>
                </c:pt>
              </c:numCache>
            </c:numRef>
          </c:val>
          <c:smooth val="0"/>
          <c:extLst>
            <c:ext xmlns:c15="http://schemas.microsoft.com/office/drawing/2012/chart" uri="{02D57815-91ED-43cb-92C2-25804820EDAC}">
              <c15:filteredCategoryTitle>
                <c15:cat>
                  <c:multiLvlStrRef>
                    <c:extLst>
                      <c:ext uri="{02D57815-91ED-43cb-92C2-25804820EDAC}">
                        <c15:formulaRef>
                          <c15:sqref>'Comparison calcs'!#REF!</c15:sqref>
                        </c15:formulaRef>
                      </c:ext>
                    </c:extLst>
                  </c:multiLvlStrRef>
                </c15:cat>
              </c15:filteredCategoryTitle>
            </c:ext>
            <c:ext xmlns:c16="http://schemas.microsoft.com/office/drawing/2014/chart" uri="{C3380CC4-5D6E-409C-BE32-E72D297353CC}">
              <c16:uniqueId val="{00000000-3D4C-4006-BEE7-E37AB18F2B6D}"/>
            </c:ext>
          </c:extLst>
        </c:ser>
        <c:dLbls>
          <c:showLegendKey val="0"/>
          <c:showVal val="0"/>
          <c:showCatName val="0"/>
          <c:showSerName val="0"/>
          <c:showPercent val="0"/>
          <c:showBubbleSize val="0"/>
        </c:dLbls>
        <c:marker val="1"/>
        <c:smooth val="0"/>
        <c:axId val="205939712"/>
        <c:axId val="203597504"/>
      </c:lineChart>
      <c:catAx>
        <c:axId val="205939712"/>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3597504"/>
        <c:crosses val="autoZero"/>
        <c:auto val="1"/>
        <c:lblAlgn val="ctr"/>
        <c:lblOffset val="100"/>
        <c:noMultiLvlLbl val="1"/>
      </c:catAx>
      <c:valAx>
        <c:axId val="203597504"/>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5939712"/>
        <c:crosses val="autoZero"/>
        <c:crossBetween val="between"/>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121254295662607"/>
          <c:y val="0.12275380782080603"/>
          <c:w val="0.81246668734131577"/>
          <c:h val="0.70308344269466327"/>
        </c:manualLayout>
      </c:layout>
      <c:scatterChart>
        <c:scatterStyle val="lineMarker"/>
        <c:varyColors val="0"/>
        <c:ser>
          <c:idx val="1"/>
          <c:order val="0"/>
          <c:tx>
            <c:strRef>
              <c:f>'Comparison calcs'!$C$29</c:f>
              <c:strCache>
                <c:ptCount val="1"/>
                <c:pt idx="0">
                  <c:v>Lab A</c:v>
                </c:pt>
              </c:strCache>
            </c:strRef>
          </c:tx>
          <c:spPr>
            <a:ln w="25400">
              <a:noFill/>
            </a:ln>
          </c:spPr>
          <c:marker>
            <c:symbol val="circle"/>
            <c:size val="5"/>
            <c:spPr>
              <a:solidFill>
                <a:srgbClr val="91FC82"/>
              </a:solidFill>
              <a:ln>
                <a:solidFill>
                  <a:schemeClr val="tx1"/>
                </a:solidFill>
                <a:prstDash val="solid"/>
              </a:ln>
            </c:spPr>
          </c:marker>
          <c:errBars>
            <c:errDir val="y"/>
            <c:errBarType val="both"/>
            <c:errValType val="cust"/>
            <c:noEndCap val="0"/>
            <c:plus>
              <c:numLit>
                <c:ptCount val="0"/>
              </c:numLit>
            </c:plus>
            <c:minus>
              <c:numLit>
                <c:ptCount val="0"/>
              </c:numLit>
            </c:minus>
            <c:spPr>
              <a:ln w="12700">
                <a:solidFill>
                  <a:schemeClr val="tx1"/>
                </a:solidFill>
                <a:prstDash val="solid"/>
              </a:ln>
            </c:spPr>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calcs'!$C$31:$C$48</c:f>
              <c:numCache>
                <c:formatCode>0.000</c:formatCode>
                <c:ptCount val="18"/>
                <c:pt idx="0">
                  <c:v>-0.21067089180090012</c:v>
                </c:pt>
                <c:pt idx="1">
                  <c:v>-0.15367422011776843</c:v>
                </c:pt>
                <c:pt idx="2">
                  <c:v>-0.11857789838174299</c:v>
                </c:pt>
                <c:pt idx="3">
                  <c:v>-0.16174811998970265</c:v>
                </c:pt>
                <c:pt idx="4">
                  <c:v>-0.13226757661834992</c:v>
                </c:pt>
                <c:pt idx="5">
                  <c:v>-0.1627182911138404</c:v>
                </c:pt>
                <c:pt idx="6">
                  <c:v>-0.15150169460313334</c:v>
                </c:pt>
                <c:pt idx="7">
                  <c:v>-0.16122242741459447</c:v>
                </c:pt>
                <c:pt idx="8">
                  <c:v>-0.15968935386519598</c:v>
                </c:pt>
                <c:pt idx="9">
                  <c:v>-0.1660762291453253</c:v>
                </c:pt>
                <c:pt idx="10">
                  <c:v>6.4789067793213834E-2</c:v>
                </c:pt>
                <c:pt idx="11">
                  <c:v>7.7453719627045683E-2</c:v>
                </c:pt>
                <c:pt idx="12">
                  <c:v>6.6144104583815311E-2</c:v>
                </c:pt>
                <c:pt idx="13">
                  <c:v>3.5120850308248096E-2</c:v>
                </c:pt>
                <c:pt idx="14">
                  <c:v>3.1182058050684136E-4</c:v>
                </c:pt>
                <c:pt idx="15">
                  <c:v>9.0148121940534051E-2</c:v>
                </c:pt>
                <c:pt idx="16">
                  <c:v>0.20071702011192963</c:v>
                </c:pt>
                <c:pt idx="17">
                  <c:v>0.22052600384239032</c:v>
                </c:pt>
              </c:numCache>
            </c:numRef>
          </c:yVal>
          <c:smooth val="0"/>
          <c:extLst>
            <c:ext xmlns:c16="http://schemas.microsoft.com/office/drawing/2014/chart" uri="{C3380CC4-5D6E-409C-BE32-E72D297353CC}">
              <c16:uniqueId val="{00000000-BECC-449B-A62C-E79E4C647B3C}"/>
            </c:ext>
          </c:extLst>
        </c:ser>
        <c:ser>
          <c:idx val="0"/>
          <c:order val="1"/>
          <c:tx>
            <c:strRef>
              <c:f>'Comparison calcs'!$D$29</c:f>
              <c:strCache>
                <c:ptCount val="1"/>
                <c:pt idx="0">
                  <c:v>Lab B</c:v>
                </c:pt>
              </c:strCache>
            </c:strRef>
          </c:tx>
          <c:spPr>
            <a:ln w="25400">
              <a:noFill/>
            </a:ln>
          </c:spPr>
          <c:marker>
            <c:symbol val="diamond"/>
            <c:size val="5"/>
            <c:spPr>
              <a:solidFill>
                <a:schemeClr val="tx2">
                  <a:lumMod val="20000"/>
                  <a:lumOff val="80000"/>
                </a:schemeClr>
              </a:solidFill>
              <a:ln>
                <a:solidFill>
                  <a:srgbClr val="000080"/>
                </a:solidFill>
                <a:prstDash val="solid"/>
              </a:ln>
            </c:spPr>
          </c:marker>
          <c:errBars>
            <c:errDir val="y"/>
            <c:errBarType val="both"/>
            <c:errValType val="cust"/>
            <c:noEndCap val="0"/>
            <c:plus>
              <c:numLit>
                <c:ptCount val="0"/>
              </c:numLit>
            </c:plus>
            <c:minus>
              <c:numLit>
                <c:ptCount val="0"/>
              </c:numLit>
            </c:minus>
            <c:spPr>
              <a:ln w="12700">
                <a:solidFill>
                  <a:srgbClr val="000080"/>
                </a:solidFill>
                <a:prstDash val="solid"/>
              </a:ln>
            </c:spPr>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calcs'!$D$31:$D$48</c:f>
              <c:numCache>
                <c:formatCode>0.000</c:formatCode>
                <c:ptCount val="18"/>
                <c:pt idx="0">
                  <c:v>-0.15110298543339853</c:v>
                </c:pt>
                <c:pt idx="1">
                  <c:v>-0.11630826042980587</c:v>
                </c:pt>
                <c:pt idx="2">
                  <c:v>-9.5907742253865044E-2</c:v>
                </c:pt>
                <c:pt idx="3">
                  <c:v>-0.10655276202367396</c:v>
                </c:pt>
                <c:pt idx="4">
                  <c:v>-5.5968211647231841E-2</c:v>
                </c:pt>
                <c:pt idx="5">
                  <c:v>-0.12052032154703833</c:v>
                </c:pt>
                <c:pt idx="6">
                  <c:v>-0.12428856892815821</c:v>
                </c:pt>
                <c:pt idx="7">
                  <c:v>-0.14246287895300527</c:v>
                </c:pt>
                <c:pt idx="8">
                  <c:v>-0.15708561822118797</c:v>
                </c:pt>
                <c:pt idx="9">
                  <c:v>-0.16971082718800856</c:v>
                </c:pt>
                <c:pt idx="10">
                  <c:v>9.3756199598135123E-2</c:v>
                </c:pt>
                <c:pt idx="11">
                  <c:v>9.6093305962613729E-2</c:v>
                </c:pt>
                <c:pt idx="12">
                  <c:v>8.2737208308209853E-2</c:v>
                </c:pt>
                <c:pt idx="13">
                  <c:v>6.1379773289117479E-2</c:v>
                </c:pt>
                <c:pt idx="14">
                  <c:v>0.10012483249049471</c:v>
                </c:pt>
                <c:pt idx="15">
                  <c:v>0.17016212021429802</c:v>
                </c:pt>
                <c:pt idx="16">
                  <c:v>0.31432986398167689</c:v>
                </c:pt>
                <c:pt idx="17">
                  <c:v>0.5447227882071829</c:v>
                </c:pt>
              </c:numCache>
            </c:numRef>
          </c:yVal>
          <c:smooth val="0"/>
          <c:extLst>
            <c:ext xmlns:c16="http://schemas.microsoft.com/office/drawing/2014/chart" uri="{C3380CC4-5D6E-409C-BE32-E72D297353CC}">
              <c16:uniqueId val="{00000001-BECC-449B-A62C-E79E4C647B3C}"/>
            </c:ext>
          </c:extLst>
        </c:ser>
        <c:ser>
          <c:idx val="2"/>
          <c:order val="2"/>
          <c:tx>
            <c:strRef>
              <c:f>'Comparison calcs'!$E$29</c:f>
              <c:strCache>
                <c:ptCount val="1"/>
                <c:pt idx="0">
                  <c:v>Lab C</c:v>
                </c:pt>
              </c:strCache>
            </c:strRef>
          </c:tx>
          <c:spPr>
            <a:ln w="25400">
              <a:noFill/>
            </a:ln>
          </c:spPr>
          <c:marker>
            <c:symbol val="diamond"/>
            <c:size val="5"/>
            <c:spPr>
              <a:solidFill>
                <a:srgbClr val="FFFF00"/>
              </a:solidFill>
              <a:ln>
                <a:solidFill>
                  <a:srgbClr val="FF0000"/>
                </a:solidFill>
                <a:prstDash val="solid"/>
              </a:ln>
            </c:spPr>
          </c:marker>
          <c:errBars>
            <c:errDir val="y"/>
            <c:errBarType val="both"/>
            <c:errValType val="cust"/>
            <c:noEndCap val="0"/>
            <c:plus>
              <c:numLit>
                <c:ptCount val="0"/>
              </c:numLit>
            </c:plus>
            <c:minus>
              <c:numLit>
                <c:ptCount val="0"/>
              </c:numLit>
            </c:minus>
            <c:spPr>
              <a:ln w="12700">
                <a:solidFill>
                  <a:srgbClr val="000000"/>
                </a:solidFill>
                <a:prstDash val="solid"/>
              </a:ln>
            </c:spPr>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calcs'!$E$31:$E$48</c:f>
              <c:numCache>
                <c:formatCode>0.000</c:formatCode>
                <c:ptCount val="18"/>
                <c:pt idx="0">
                  <c:v>-0.12</c:v>
                </c:pt>
                <c:pt idx="1">
                  <c:v>-7.0000000000000007E-2</c:v>
                </c:pt>
                <c:pt idx="2">
                  <c:v>-5.3333333333333337E-2</c:v>
                </c:pt>
                <c:pt idx="3">
                  <c:v>-5.3333333333333337E-2</c:v>
                </c:pt>
                <c:pt idx="4">
                  <c:v>-1.3333333333333334E-2</c:v>
                </c:pt>
                <c:pt idx="5">
                  <c:v>-8.6336605684532705E-2</c:v>
                </c:pt>
                <c:pt idx="6">
                  <c:v>-6.2173173148817928E-2</c:v>
                </c:pt>
                <c:pt idx="7">
                  <c:v>-8.7776678878080439E-2</c:v>
                </c:pt>
                <c:pt idx="8">
                  <c:v>-5.2023973744139203E-2</c:v>
                </c:pt>
                <c:pt idx="9">
                  <c:v>-2.3315528193952027E-2</c:v>
                </c:pt>
                <c:pt idx="10">
                  <c:v>6.9371224343454177E-2</c:v>
                </c:pt>
                <c:pt idx="11">
                  <c:v>8.8776536642593842E-2</c:v>
                </c:pt>
                <c:pt idx="12">
                  <c:v>0.11202616042011836</c:v>
                </c:pt>
                <c:pt idx="13">
                  <c:v>0.10804236958965631</c:v>
                </c:pt>
                <c:pt idx="14">
                  <c:v>9.2156416715122605E-2</c:v>
                </c:pt>
                <c:pt idx="15">
                  <c:v>-2.4616960163790346E-2</c:v>
                </c:pt>
                <c:pt idx="16">
                  <c:v>3.3333333333333335E-3</c:v>
                </c:pt>
                <c:pt idx="17">
                  <c:v>3.6666666666666667E-2</c:v>
                </c:pt>
              </c:numCache>
            </c:numRef>
          </c:yVal>
          <c:smooth val="0"/>
          <c:extLst>
            <c:ext xmlns:c16="http://schemas.microsoft.com/office/drawing/2014/chart" uri="{C3380CC4-5D6E-409C-BE32-E72D297353CC}">
              <c16:uniqueId val="{00000002-BECC-449B-A62C-E79E4C647B3C}"/>
            </c:ext>
          </c:extLst>
        </c:ser>
        <c:ser>
          <c:idx val="3"/>
          <c:order val="3"/>
          <c:tx>
            <c:strRef>
              <c:f>'Comparison calcs'!$F$29</c:f>
              <c:strCache>
                <c:ptCount val="1"/>
                <c:pt idx="0">
                  <c:v>Lab D</c:v>
                </c:pt>
              </c:strCache>
            </c:strRef>
          </c:tx>
          <c:spPr>
            <a:ln w="25400">
              <a:noFill/>
            </a:ln>
          </c:spPr>
          <c:marker>
            <c:symbol val="square"/>
            <c:size val="5"/>
            <c:spPr>
              <a:solidFill>
                <a:schemeClr val="accent4">
                  <a:lumMod val="40000"/>
                  <a:lumOff val="60000"/>
                </a:schemeClr>
              </a:solidFill>
              <a:ln>
                <a:solidFill>
                  <a:srgbClr val="7030A0"/>
                </a:solidFill>
                <a:prstDash val="solid"/>
              </a:ln>
            </c:spPr>
          </c:marker>
          <c:errBars>
            <c:errDir val="y"/>
            <c:errBarType val="both"/>
            <c:errValType val="cust"/>
            <c:noEndCap val="0"/>
            <c:plus>
              <c:numLit>
                <c:ptCount val="0"/>
              </c:numLit>
            </c:plus>
            <c:minus>
              <c:numLit>
                <c:ptCount val="0"/>
              </c:numLit>
            </c:minus>
            <c:spPr>
              <a:ln w="12700">
                <a:solidFill>
                  <a:schemeClr val="tx1"/>
                </a:solidFill>
                <a:prstDash val="solid"/>
              </a:ln>
            </c:spPr>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calcs'!$F$31:$F$48</c:f>
              <c:numCache>
                <c:formatCode>0.000</c:formatCode>
                <c:ptCount val="18"/>
                <c:pt idx="0">
                  <c:v>-0.12778656160389448</c:v>
                </c:pt>
                <c:pt idx="1">
                  <c:v>-0.1025283807511892</c:v>
                </c:pt>
                <c:pt idx="2">
                  <c:v>-9.475867195379202E-2</c:v>
                </c:pt>
                <c:pt idx="3">
                  <c:v>-0.10661426162063276</c:v>
                </c:pt>
                <c:pt idx="4">
                  <c:v>-7.1106024386193747E-2</c:v>
                </c:pt>
                <c:pt idx="5">
                  <c:v>-0.12018187735824337</c:v>
                </c:pt>
                <c:pt idx="6">
                  <c:v>-0.10451878642394703</c:v>
                </c:pt>
                <c:pt idx="7">
                  <c:v>-0.12150002861027676</c:v>
                </c:pt>
                <c:pt idx="8">
                  <c:v>-0.12770806555045522</c:v>
                </c:pt>
                <c:pt idx="9">
                  <c:v>-0.13620763378555986</c:v>
                </c:pt>
                <c:pt idx="10">
                  <c:v>0.19236937597122492</c:v>
                </c:pt>
                <c:pt idx="11">
                  <c:v>0.199508358386672</c:v>
                </c:pt>
                <c:pt idx="12">
                  <c:v>0.1749722938600291</c:v>
                </c:pt>
                <c:pt idx="13">
                  <c:v>0.12014428005919923</c:v>
                </c:pt>
                <c:pt idx="14">
                  <c:v>3.0009669967844904E-2</c:v>
                </c:pt>
                <c:pt idx="15">
                  <c:v>0.14548345329327819</c:v>
                </c:pt>
                <c:pt idx="16">
                  <c:v>0.20943240347841363</c:v>
                </c:pt>
                <c:pt idx="17">
                  <c:v>0.15054816151175099</c:v>
                </c:pt>
              </c:numCache>
            </c:numRef>
          </c:yVal>
          <c:smooth val="0"/>
          <c:extLst>
            <c:ext xmlns:c16="http://schemas.microsoft.com/office/drawing/2014/chart" uri="{C3380CC4-5D6E-409C-BE32-E72D297353CC}">
              <c16:uniqueId val="{00000003-BECC-449B-A62C-E79E4C647B3C}"/>
            </c:ext>
          </c:extLst>
        </c:ser>
        <c:ser>
          <c:idx val="5"/>
          <c:order val="4"/>
          <c:tx>
            <c:strRef>
              <c:f>'Comparison calcs'!$G$29</c:f>
              <c:strCache>
                <c:ptCount val="1"/>
                <c:pt idx="0">
                  <c:v>Lab E</c:v>
                </c:pt>
              </c:strCache>
            </c:strRef>
          </c:tx>
          <c:spPr>
            <a:ln w="25400">
              <a:noFill/>
            </a:ln>
          </c:spPr>
          <c:marker>
            <c:symbol val="diamond"/>
            <c:size val="5"/>
            <c:spPr>
              <a:solidFill>
                <a:srgbClr val="800000"/>
              </a:solidFill>
              <a:ln>
                <a:solidFill>
                  <a:srgbClr val="800000"/>
                </a:solidFill>
                <a:prstDash val="solid"/>
              </a:ln>
            </c:spPr>
          </c:marker>
          <c:errBars>
            <c:errDir val="y"/>
            <c:errBarType val="both"/>
            <c:errValType val="cust"/>
            <c:noEndCap val="0"/>
            <c:plus>
              <c:numLit>
                <c:ptCount val="0"/>
              </c:numLit>
            </c:plus>
            <c:minus>
              <c:numLit>
                <c:ptCount val="0"/>
              </c:numLit>
            </c:minus>
            <c:spPr>
              <a:ln w="12700">
                <a:solidFill>
                  <a:srgbClr val="000000"/>
                </a:solidFill>
                <a:prstDash val="solid"/>
              </a:ln>
            </c:spPr>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calcs'!$G$31:$G$48</c:f>
              <c:numCache>
                <c:formatCode>0.000</c:formatCode>
                <c:ptCount val="18"/>
                <c:pt idx="0">
                  <c:v>-0.18</c:v>
                </c:pt>
                <c:pt idx="1">
                  <c:v>-0.14000000000000001</c:v>
                </c:pt>
                <c:pt idx="2">
                  <c:v>-0.13</c:v>
                </c:pt>
                <c:pt idx="3">
                  <c:v>-0.14000000000000001</c:v>
                </c:pt>
                <c:pt idx="4">
                  <c:v>-0.1</c:v>
                </c:pt>
                <c:pt idx="5">
                  <c:v>-0.16</c:v>
                </c:pt>
                <c:pt idx="6">
                  <c:v>-0.15</c:v>
                </c:pt>
                <c:pt idx="7">
                  <c:v>-0.15</c:v>
                </c:pt>
                <c:pt idx="8">
                  <c:v>-0.17</c:v>
                </c:pt>
                <c:pt idx="9">
                  <c:v>-0.19</c:v>
                </c:pt>
                <c:pt idx="10">
                  <c:v>0.01</c:v>
                </c:pt>
                <c:pt idx="11">
                  <c:v>0.03</c:v>
                </c:pt>
                <c:pt idx="12">
                  <c:v>0.03</c:v>
                </c:pt>
                <c:pt idx="13">
                  <c:v>-0.02</c:v>
                </c:pt>
                <c:pt idx="14">
                  <c:v>-0.02</c:v>
                </c:pt>
                <c:pt idx="15">
                  <c:v>-0.1</c:v>
                </c:pt>
                <c:pt idx="16">
                  <c:v>-0.19560952151325428</c:v>
                </c:pt>
                <c:pt idx="17">
                  <c:v>-0.43342416420493918</c:v>
                </c:pt>
              </c:numCache>
            </c:numRef>
          </c:yVal>
          <c:smooth val="0"/>
          <c:extLst>
            <c:ext xmlns:c16="http://schemas.microsoft.com/office/drawing/2014/chart" uri="{C3380CC4-5D6E-409C-BE32-E72D297353CC}">
              <c16:uniqueId val="{00000004-BECC-449B-A62C-E79E4C647B3C}"/>
            </c:ext>
          </c:extLst>
        </c:ser>
        <c:ser>
          <c:idx val="4"/>
          <c:order val="5"/>
          <c:tx>
            <c:strRef>
              <c:f>'Comparison calcs'!$H$29</c:f>
              <c:strCache>
                <c:ptCount val="1"/>
                <c:pt idx="0">
                  <c:v>Lab F</c:v>
                </c:pt>
              </c:strCache>
            </c:strRef>
          </c:tx>
          <c:spPr>
            <a:ln w="19050">
              <a:noFill/>
            </a:ln>
          </c:spPr>
          <c:marker>
            <c:symbol val="circle"/>
            <c:size val="5"/>
            <c:spPr>
              <a:solidFill>
                <a:srgbClr val="FFFF00"/>
              </a:solidFill>
              <a:ln>
                <a:solidFill>
                  <a:srgbClr val="000000"/>
                </a:solidFill>
              </a:ln>
            </c:spPr>
          </c:marker>
          <c:errBars>
            <c:errDir val="y"/>
            <c:errBarType val="both"/>
            <c:errValType val="cust"/>
            <c:noEndCap val="0"/>
            <c:plus>
              <c:numLit>
                <c:ptCount val="0"/>
              </c:numLit>
            </c:plus>
            <c:minus>
              <c:numLit>
                <c:ptCount val="0"/>
              </c:numLit>
            </c:minus>
            <c:spPr>
              <a:ln w="12700"/>
            </c:spPr>
          </c:errBars>
          <c:errBars>
            <c:errDir val="x"/>
            <c:errBarType val="both"/>
            <c:errValType val="fixedVal"/>
            <c:noEndCap val="0"/>
            <c:val val="0"/>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calcs'!$H$31:$H$48</c:f>
              <c:numCache>
                <c:formatCode>0.000</c:formatCode>
                <c:ptCount val="18"/>
                <c:pt idx="0">
                  <c:v>-0.11060968295353336</c:v>
                </c:pt>
                <c:pt idx="1">
                  <c:v>-9.2829304632151485E-2</c:v>
                </c:pt>
                <c:pt idx="2">
                  <c:v>-6.1248337636103233E-2</c:v>
                </c:pt>
                <c:pt idx="3">
                  <c:v>-4.9939275936900195E-2</c:v>
                </c:pt>
                <c:pt idx="4">
                  <c:v>-3.8820761279728097E-2</c:v>
                </c:pt>
                <c:pt idx="5">
                  <c:v>-3.6642351846110276E-2</c:v>
                </c:pt>
                <c:pt idx="6">
                  <c:v>-3.2023784850560129E-2</c:v>
                </c:pt>
                <c:pt idx="7">
                  <c:v>-4.4826181209208664E-2</c:v>
                </c:pt>
                <c:pt idx="8">
                  <c:v>-5.8241017033883589E-2</c:v>
                </c:pt>
                <c:pt idx="9">
                  <c:v>-5.9377967033135866E-2</c:v>
                </c:pt>
                <c:pt idx="10">
                  <c:v>4.0187209446026252E-2</c:v>
                </c:pt>
                <c:pt idx="11">
                  <c:v>8.3930084142169223E-2</c:v>
                </c:pt>
                <c:pt idx="12">
                  <c:v>8.6481364411188255E-2</c:v>
                </c:pt>
                <c:pt idx="13">
                  <c:v>9.2929004646901223E-2</c:v>
                </c:pt>
                <c:pt idx="14">
                  <c:v>8.3396330464891547E-2</c:v>
                </c:pt>
                <c:pt idx="15">
                  <c:v>0</c:v>
                </c:pt>
                <c:pt idx="16">
                  <c:v>0</c:v>
                </c:pt>
                <c:pt idx="17">
                  <c:v>0</c:v>
                </c:pt>
              </c:numCache>
            </c:numRef>
          </c:yVal>
          <c:smooth val="0"/>
          <c:extLst>
            <c:ext xmlns:c16="http://schemas.microsoft.com/office/drawing/2014/chart" uri="{C3380CC4-5D6E-409C-BE32-E72D297353CC}">
              <c16:uniqueId val="{00000005-BECC-449B-A62C-E79E4C647B3C}"/>
            </c:ext>
          </c:extLst>
        </c:ser>
        <c:ser>
          <c:idx val="7"/>
          <c:order val="6"/>
          <c:tx>
            <c:strRef>
              <c:f>'Comparison calcs'!$I$29</c:f>
              <c:strCache>
                <c:ptCount val="1"/>
                <c:pt idx="0">
                  <c:v>Lab G</c:v>
                </c:pt>
              </c:strCache>
            </c:strRef>
          </c:tx>
          <c:spPr>
            <a:ln w="19050">
              <a:noFill/>
            </a:ln>
          </c:spPr>
          <c:marker>
            <c:symbol val="triangle"/>
            <c:size val="5"/>
            <c:spPr>
              <a:solidFill>
                <a:srgbClr val="99FF66"/>
              </a:solidFill>
              <a:ln>
                <a:solidFill>
                  <a:srgbClr val="000000"/>
                </a:solidFill>
              </a:ln>
            </c:spPr>
          </c:marker>
          <c:errBars>
            <c:errDir val="y"/>
            <c:errBarType val="both"/>
            <c:errValType val="cust"/>
            <c:noEndCap val="0"/>
            <c:plus>
              <c:numLit>
                <c:ptCount val="0"/>
              </c:numLit>
            </c:plus>
            <c:minus>
              <c:numLit>
                <c:ptCount val="0"/>
              </c:numLit>
            </c:minus>
            <c:spPr>
              <a:ln w="12700"/>
            </c:spPr>
          </c:errBars>
          <c:errBars>
            <c:errDir val="x"/>
            <c:errBarType val="both"/>
            <c:errValType val="fixedVal"/>
            <c:noEndCap val="0"/>
            <c:val val="0"/>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calcs'!$I$31:$I$48</c:f>
              <c:numCache>
                <c:formatCode>0.000</c:formatCode>
                <c:ptCount val="18"/>
                <c:pt idx="0">
                  <c:v>-0.25</c:v>
                </c:pt>
                <c:pt idx="1">
                  <c:v>-0.21</c:v>
                </c:pt>
                <c:pt idx="2">
                  <c:v>-0.18</c:v>
                </c:pt>
                <c:pt idx="3">
                  <c:v>-0.13</c:v>
                </c:pt>
                <c:pt idx="4">
                  <c:v>-0.05</c:v>
                </c:pt>
                <c:pt idx="5">
                  <c:v>-0.11</c:v>
                </c:pt>
                <c:pt idx="6">
                  <c:v>-0.09</c:v>
                </c:pt>
                <c:pt idx="7">
                  <c:v>-0.12</c:v>
                </c:pt>
                <c:pt idx="8">
                  <c:v>-0.14000000000000001</c:v>
                </c:pt>
                <c:pt idx="9">
                  <c:v>-0.09</c:v>
                </c:pt>
                <c:pt idx="10">
                  <c:v>0.182</c:v>
                </c:pt>
                <c:pt idx="11">
                  <c:v>0.21</c:v>
                </c:pt>
                <c:pt idx="12">
                  <c:v>0.22</c:v>
                </c:pt>
                <c:pt idx="13">
                  <c:v>0.23400000000000001</c:v>
                </c:pt>
                <c:pt idx="14">
                  <c:v>0.25600000000000001</c:v>
                </c:pt>
                <c:pt idx="15">
                  <c:v>0.35199999999999998</c:v>
                </c:pt>
                <c:pt idx="16">
                  <c:v>0.34699999999999998</c:v>
                </c:pt>
                <c:pt idx="17">
                  <c:v>0.20399999999999999</c:v>
                </c:pt>
              </c:numCache>
            </c:numRef>
          </c:yVal>
          <c:smooth val="0"/>
          <c:extLst>
            <c:ext xmlns:c16="http://schemas.microsoft.com/office/drawing/2014/chart" uri="{C3380CC4-5D6E-409C-BE32-E72D297353CC}">
              <c16:uniqueId val="{00000006-BECC-449B-A62C-E79E4C647B3C}"/>
            </c:ext>
          </c:extLst>
        </c:ser>
        <c:ser>
          <c:idx val="9"/>
          <c:order val="7"/>
          <c:tx>
            <c:strRef>
              <c:f>'Comparison calcs'!$J$29</c:f>
              <c:strCache>
                <c:ptCount val="1"/>
                <c:pt idx="0">
                  <c:v>Lab H</c:v>
                </c:pt>
              </c:strCache>
            </c:strRef>
          </c:tx>
          <c:spPr>
            <a:ln w="19050">
              <a:noFill/>
            </a:ln>
          </c:spPr>
          <c:marker>
            <c:symbol val="triangle"/>
            <c:size val="5"/>
            <c:spPr>
              <a:solidFill>
                <a:srgbClr val="00B0F0"/>
              </a:solidFill>
              <a:ln>
                <a:solidFill>
                  <a:sysClr val="windowText" lastClr="000000"/>
                </a:solidFill>
              </a:ln>
            </c:spPr>
          </c:marker>
          <c:errBars>
            <c:errDir val="y"/>
            <c:errBarType val="both"/>
            <c:errValType val="cust"/>
            <c:noEndCap val="0"/>
            <c:plus>
              <c:numLit>
                <c:ptCount val="0"/>
              </c:numLit>
            </c:plus>
            <c:minus>
              <c:numLit>
                <c:ptCount val="0"/>
              </c:numLit>
            </c:minus>
            <c:spPr>
              <a:ln w="12700"/>
            </c:spPr>
          </c:errBars>
          <c:errBars>
            <c:errDir val="x"/>
            <c:errBarType val="both"/>
            <c:errValType val="fixedVal"/>
            <c:noEndCap val="0"/>
            <c:val val="0"/>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calcs'!$J$31:$J$48</c:f>
              <c:numCache>
                <c:formatCode>0.000</c:formatCode>
                <c:ptCount val="18"/>
                <c:pt idx="0">
                  <c:v>-0.13056770964622746</c:v>
                </c:pt>
                <c:pt idx="1">
                  <c:v>-9.6055088207990913E-2</c:v>
                </c:pt>
                <c:pt idx="2">
                  <c:v>-7.6252394178839042E-2</c:v>
                </c:pt>
                <c:pt idx="3">
                  <c:v>-8.5113747375513804E-2</c:v>
                </c:pt>
                <c:pt idx="4">
                  <c:v>-5.4795687854813958E-2</c:v>
                </c:pt>
                <c:pt idx="5">
                  <c:v>-9.917824051379022E-2</c:v>
                </c:pt>
                <c:pt idx="6">
                  <c:v>-8.1304560369949E-2</c:v>
                </c:pt>
                <c:pt idx="7">
                  <c:v>-9.5600579704682651E-2</c:v>
                </c:pt>
                <c:pt idx="8">
                  <c:v>-0.10021461011623349</c:v>
                </c:pt>
                <c:pt idx="9">
                  <c:v>-0.10736173020221662</c:v>
                </c:pt>
                <c:pt idx="10">
                  <c:v>9.9323212843335909E-2</c:v>
                </c:pt>
                <c:pt idx="11">
                  <c:v>0.11914911745861299</c:v>
                </c:pt>
                <c:pt idx="12">
                  <c:v>0.15818670058729084</c:v>
                </c:pt>
                <c:pt idx="13">
                  <c:v>0.14754591964050667</c:v>
                </c:pt>
                <c:pt idx="14">
                  <c:v>4.6976631139603771E-2</c:v>
                </c:pt>
                <c:pt idx="15">
                  <c:v>-3.4975897241295101E-2</c:v>
                </c:pt>
                <c:pt idx="16">
                  <c:v>0.12689246935900536</c:v>
                </c:pt>
                <c:pt idx="17">
                  <c:v>7.1711511615612719E-2</c:v>
                </c:pt>
              </c:numCache>
            </c:numRef>
          </c:yVal>
          <c:smooth val="0"/>
          <c:extLst>
            <c:ext xmlns:c16="http://schemas.microsoft.com/office/drawing/2014/chart" uri="{C3380CC4-5D6E-409C-BE32-E72D297353CC}">
              <c16:uniqueId val="{00000007-BECC-449B-A62C-E79E4C647B3C}"/>
            </c:ext>
          </c:extLst>
        </c:ser>
        <c:ser>
          <c:idx val="6"/>
          <c:order val="8"/>
          <c:tx>
            <c:strRef>
              <c:f>'Comparison calcs'!$K$29</c:f>
              <c:strCache>
                <c:ptCount val="1"/>
                <c:pt idx="0">
                  <c:v>Lab I</c:v>
                </c:pt>
              </c:strCache>
            </c:strRef>
          </c:tx>
          <c:spPr>
            <a:ln w="19050">
              <a:noFill/>
            </a:ln>
          </c:spPr>
          <c:marker>
            <c:symbol val="square"/>
            <c:size val="4"/>
            <c:spPr>
              <a:solidFill>
                <a:srgbClr val="FFFF00"/>
              </a:solidFill>
              <a:ln>
                <a:solidFill>
                  <a:sysClr val="windowText" lastClr="000000"/>
                </a:solidFill>
              </a:ln>
            </c:spPr>
          </c:marker>
          <c:errBars>
            <c:errDir val="y"/>
            <c:errBarType val="both"/>
            <c:errValType val="cust"/>
            <c:noEndCap val="0"/>
            <c:plus>
              <c:numLit>
                <c:ptCount val="0"/>
              </c:numLit>
            </c:plus>
            <c:minus>
              <c:numLit>
                <c:ptCount val="0"/>
              </c:numLit>
            </c:minus>
            <c:spPr>
              <a:ln w="12700"/>
            </c:spPr>
          </c:errBars>
          <c:errBars>
            <c:errDir val="x"/>
            <c:errBarType val="both"/>
            <c:errValType val="fixedVal"/>
            <c:noEndCap val="0"/>
            <c:val val="0"/>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calcs'!$K$31:$K$48</c:f>
              <c:numCache>
                <c:formatCode>0.000</c:formatCode>
                <c:ptCount val="18"/>
                <c:pt idx="0">
                  <c:v>-0.162839117729663</c:v>
                </c:pt>
                <c:pt idx="1">
                  <c:v>-0.12080618675545424</c:v>
                </c:pt>
                <c:pt idx="2">
                  <c:v>-0.10597231405672482</c:v>
                </c:pt>
                <c:pt idx="3">
                  <c:v>-0.11948477397450408</c:v>
                </c:pt>
                <c:pt idx="4">
                  <c:v>-7.0417056043775531E-2</c:v>
                </c:pt>
                <c:pt idx="5">
                  <c:v>-0.16890612768373461</c:v>
                </c:pt>
                <c:pt idx="6">
                  <c:v>-0.15857279256892912</c:v>
                </c:pt>
                <c:pt idx="7">
                  <c:v>-0.17127811500573076</c:v>
                </c:pt>
                <c:pt idx="8">
                  <c:v>-0.1679695369271654</c:v>
                </c:pt>
                <c:pt idx="9">
                  <c:v>-0.16180991910263731</c:v>
                </c:pt>
                <c:pt idx="10">
                  <c:v>3.7762515053169528E-2</c:v>
                </c:pt>
                <c:pt idx="11">
                  <c:v>5.9981870487808876E-2</c:v>
                </c:pt>
                <c:pt idx="12">
                  <c:v>6.4609200218515336E-2</c:v>
                </c:pt>
                <c:pt idx="13">
                  <c:v>3.6359997382674848E-2</c:v>
                </c:pt>
                <c:pt idx="14">
                  <c:v>4.5973779996932557E-2</c:v>
                </c:pt>
                <c:pt idx="15">
                  <c:v>0.14755199831193966</c:v>
                </c:pt>
                <c:pt idx="16">
                  <c:v>0.25486576941849942</c:v>
                </c:pt>
                <c:pt idx="17">
                  <c:v>0.39279068175361909</c:v>
                </c:pt>
              </c:numCache>
            </c:numRef>
          </c:yVal>
          <c:smooth val="0"/>
          <c:extLst>
            <c:ext xmlns:c16="http://schemas.microsoft.com/office/drawing/2014/chart" uri="{C3380CC4-5D6E-409C-BE32-E72D297353CC}">
              <c16:uniqueId val="{00000008-BECC-449B-A62C-E79E4C647B3C}"/>
            </c:ext>
          </c:extLst>
        </c:ser>
        <c:ser>
          <c:idx val="8"/>
          <c:order val="9"/>
          <c:tx>
            <c:strRef>
              <c:f>'Comparison calcs'!$L$29</c:f>
              <c:strCache>
                <c:ptCount val="1"/>
                <c:pt idx="0">
                  <c:v>Lab J</c:v>
                </c:pt>
              </c:strCache>
            </c:strRef>
          </c:tx>
          <c:spPr>
            <a:ln w="19050">
              <a:noFill/>
            </a:ln>
          </c:spPr>
          <c:marker>
            <c:symbol val="triangle"/>
            <c:size val="5"/>
            <c:spPr>
              <a:solidFill>
                <a:srgbClr val="FFFF00"/>
              </a:solidFill>
              <a:ln>
                <a:solidFill>
                  <a:sysClr val="windowText" lastClr="000000"/>
                </a:solidFill>
              </a:ln>
            </c:spPr>
          </c:marker>
          <c:errBars>
            <c:errDir val="y"/>
            <c:errBarType val="both"/>
            <c:errValType val="cust"/>
            <c:noEndCap val="0"/>
            <c:plus>
              <c:numLit>
                <c:ptCount val="0"/>
              </c:numLit>
            </c:plus>
            <c:minus>
              <c:numLit>
                <c:ptCount val="0"/>
              </c:numLit>
            </c:minus>
            <c:spPr>
              <a:ln w="12700"/>
            </c:spPr>
          </c:errBars>
          <c:errBars>
            <c:errDir val="x"/>
            <c:errBarType val="both"/>
            <c:errValType val="fixedVal"/>
            <c:noEndCap val="0"/>
            <c:val val="0"/>
          </c:errBars>
          <c:xVal>
            <c:numRef>
              <c:f>'Comparison calcs'!$B$31:$B$48</c:f>
              <c:numCache>
                <c:formatCode>General</c:formatCode>
                <c:ptCount val="18"/>
                <c:pt idx="0">
                  <c:v>10000</c:v>
                </c:pt>
                <c:pt idx="1">
                  <c:v>7500</c:v>
                </c:pt>
                <c:pt idx="2">
                  <c:v>5000</c:v>
                </c:pt>
                <c:pt idx="3">
                  <c:v>2500</c:v>
                </c:pt>
                <c:pt idx="4">
                  <c:v>1000</c:v>
                </c:pt>
                <c:pt idx="5">
                  <c:v>1000</c:v>
                </c:pt>
                <c:pt idx="6">
                  <c:v>750</c:v>
                </c:pt>
                <c:pt idx="7">
                  <c:v>500</c:v>
                </c:pt>
                <c:pt idx="8">
                  <c:v>250</c:v>
                </c:pt>
                <c:pt idx="9">
                  <c:v>100</c:v>
                </c:pt>
                <c:pt idx="10">
                  <c:v>100</c:v>
                </c:pt>
                <c:pt idx="11">
                  <c:v>75</c:v>
                </c:pt>
                <c:pt idx="12">
                  <c:v>50</c:v>
                </c:pt>
                <c:pt idx="13">
                  <c:v>25</c:v>
                </c:pt>
                <c:pt idx="14">
                  <c:v>10</c:v>
                </c:pt>
                <c:pt idx="15">
                  <c:v>10</c:v>
                </c:pt>
                <c:pt idx="16">
                  <c:v>5</c:v>
                </c:pt>
                <c:pt idx="17">
                  <c:v>2</c:v>
                </c:pt>
              </c:numCache>
            </c:numRef>
          </c:xVal>
          <c:yVal>
            <c:numRef>
              <c:f>'Comparison calcs'!$L$31:$L$48</c:f>
              <c:numCache>
                <c:formatCode>0.000</c:formatCode>
                <c:ptCount val="18"/>
                <c:pt idx="0">
                  <c:v>-6.1563325112654749E-2</c:v>
                </c:pt>
                <c:pt idx="1">
                  <c:v>-1.8991163360909894E-2</c:v>
                </c:pt>
                <c:pt idx="2">
                  <c:v>-8.048764813517427E-3</c:v>
                </c:pt>
                <c:pt idx="3">
                  <c:v>-1.7298705944823255E-2</c:v>
                </c:pt>
                <c:pt idx="4">
                  <c:v>9.9692869527301456E-3</c:v>
                </c:pt>
                <c:pt idx="5">
                  <c:v>-5.8586609691983205E-2</c:v>
                </c:pt>
                <c:pt idx="6">
                  <c:v>-5.1761623278772914E-2</c:v>
                </c:pt>
                <c:pt idx="7">
                  <c:v>-6.4837294632165518E-2</c:v>
                </c:pt>
                <c:pt idx="8">
                  <c:v>-6.0435730691892987E-2</c:v>
                </c:pt>
                <c:pt idx="9">
                  <c:v>-7.5525964478195096E-2</c:v>
                </c:pt>
                <c:pt idx="10">
                  <c:v>0.102428163211744</c:v>
                </c:pt>
                <c:pt idx="11">
                  <c:v>0.12388646048403212</c:v>
                </c:pt>
                <c:pt idx="12">
                  <c:v>0.11242424132130473</c:v>
                </c:pt>
                <c:pt idx="13">
                  <c:v>8.304201053393484E-2</c:v>
                </c:pt>
                <c:pt idx="14">
                  <c:v>5.6085838462877895E-2</c:v>
                </c:pt>
                <c:pt idx="15">
                  <c:v>9.4871442219082641E-2</c:v>
                </c:pt>
                <c:pt idx="16">
                  <c:v>0.15710861062005604</c:v>
                </c:pt>
                <c:pt idx="17">
                  <c:v>0.24382009635679971</c:v>
                </c:pt>
              </c:numCache>
            </c:numRef>
          </c:yVal>
          <c:smooth val="0"/>
          <c:extLst>
            <c:ext xmlns:c16="http://schemas.microsoft.com/office/drawing/2014/chart" uri="{C3380CC4-5D6E-409C-BE32-E72D297353CC}">
              <c16:uniqueId val="{00000009-BECC-449B-A62C-E79E4C647B3C}"/>
            </c:ext>
          </c:extLst>
        </c:ser>
        <c:dLbls>
          <c:showLegendKey val="0"/>
          <c:showVal val="0"/>
          <c:showCatName val="0"/>
          <c:showSerName val="0"/>
          <c:showPercent val="0"/>
          <c:showBubbleSize val="0"/>
        </c:dLbls>
        <c:axId val="207719232"/>
        <c:axId val="207719808"/>
      </c:scatterChart>
      <c:valAx>
        <c:axId val="207719232"/>
        <c:scaling>
          <c:logBase val="10"/>
          <c:orientation val="minMax"/>
          <c:min val="1"/>
        </c:scaling>
        <c:delete val="0"/>
        <c:axPos val="b"/>
        <c:majorGridlines>
          <c:spPr>
            <a:ln>
              <a:solidFill>
                <a:sysClr val="window" lastClr="FFFFFF">
                  <a:lumMod val="75000"/>
                </a:sysClr>
              </a:solidFill>
            </a:ln>
          </c:spPr>
        </c:majorGridlines>
        <c:minorGridlines/>
        <c:title>
          <c:tx>
            <c:rich>
              <a:bodyPr/>
              <a:lstStyle/>
              <a:p>
                <a:pPr>
                  <a:defRPr sz="1100" b="1" i="0" u="none" strike="noStrike" baseline="0">
                    <a:solidFill>
                      <a:sysClr val="windowText" lastClr="000000"/>
                    </a:solidFill>
                    <a:latin typeface="Arial"/>
                    <a:ea typeface="Arial"/>
                    <a:cs typeface="Arial"/>
                  </a:defRPr>
                </a:pPr>
                <a:r>
                  <a:rPr lang="en-US" altLang="zh-TW" sz="1100" b="1" i="0" baseline="0">
                    <a:solidFill>
                      <a:sysClr val="windowText" lastClr="000000"/>
                    </a:solidFill>
                    <a:effectLst/>
                  </a:rPr>
                  <a:t>Nominal Flow (sccm)</a:t>
                </a:r>
                <a:endParaRPr lang="zh-TW" altLang="zh-TW" sz="1100">
                  <a:solidFill>
                    <a:sysClr val="windowText" lastClr="000000"/>
                  </a:solidFill>
                  <a:effectLst/>
                </a:endParaRPr>
              </a:p>
            </c:rich>
          </c:tx>
          <c:layout>
            <c:manualLayout>
              <c:xMode val="edge"/>
              <c:yMode val="edge"/>
              <c:x val="0.40966237289503071"/>
              <c:y val="0.93312516969861525"/>
            </c:manualLayout>
          </c:layout>
          <c:overlay val="0"/>
          <c:spPr>
            <a:noFill/>
            <a:ln w="25400">
              <a:noFill/>
            </a:ln>
          </c:spPr>
        </c:title>
        <c:numFmt formatCode="0" sourceLinked="0"/>
        <c:majorTickMark val="in"/>
        <c:minorTickMark val="none"/>
        <c:tickLblPos val="low"/>
        <c:spPr>
          <a:ln w="3175">
            <a:solidFill>
              <a:sysClr val="window" lastClr="FFFFFF">
                <a:lumMod val="75000"/>
              </a:sysClr>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7719808"/>
        <c:crossesAt val="-0.4"/>
        <c:crossBetween val="midCat"/>
      </c:valAx>
      <c:valAx>
        <c:axId val="207719808"/>
        <c:scaling>
          <c:orientation val="minMax"/>
          <c:max val="0.60000000000000009"/>
          <c:min val="-0.30000000000000004"/>
        </c:scaling>
        <c:delete val="0"/>
        <c:axPos val="l"/>
        <c:majorGridlines>
          <c:spPr>
            <a:ln w="3175">
              <a:solidFill>
                <a:sysClr val="window" lastClr="FFFFFF">
                  <a:lumMod val="85000"/>
                </a:sysClr>
              </a:solidFill>
              <a:prstDash val="solid"/>
            </a:ln>
          </c:spPr>
        </c:majorGridlines>
        <c:minorGridlines/>
        <c:title>
          <c:tx>
            <c:rich>
              <a:bodyPr/>
              <a:lstStyle/>
              <a:p>
                <a:pPr>
                  <a:defRPr sz="1100" b="1" i="0" u="none" strike="noStrike" baseline="0">
                    <a:solidFill>
                      <a:srgbClr val="000000"/>
                    </a:solidFill>
                    <a:latin typeface="Arial" pitchFamily="34" charset="0"/>
                    <a:ea typeface="新細明體"/>
                    <a:cs typeface="Arial" pitchFamily="34" charset="0"/>
                  </a:defRPr>
                </a:pPr>
                <a:r>
                  <a:rPr lang="en-US" altLang="zh-TW" sz="1100" b="1">
                    <a:latin typeface="Arial" pitchFamily="34" charset="0"/>
                    <a:ea typeface="Arial Unicode MS" pitchFamily="34" charset="-120"/>
                    <a:cs typeface="Arial" pitchFamily="34" charset="0"/>
                  </a:rPr>
                  <a:t>Relative Error (%)</a:t>
                </a:r>
                <a:endParaRPr lang="zh-TW" altLang="en-US" sz="1100" b="1">
                  <a:latin typeface="Arial" pitchFamily="34" charset="0"/>
                  <a:ea typeface="Arial Unicode MS" pitchFamily="34" charset="-120"/>
                  <a:cs typeface="Arial" pitchFamily="34" charset="0"/>
                </a:endParaRPr>
              </a:p>
            </c:rich>
          </c:tx>
          <c:layout>
            <c:manualLayout>
              <c:xMode val="edge"/>
              <c:yMode val="edge"/>
              <c:x val="6.6956868143643435E-3"/>
              <c:y val="0.21524286551295427"/>
            </c:manualLayout>
          </c:layout>
          <c:overlay val="0"/>
          <c:spPr>
            <a:noFill/>
            <a:ln w="25400">
              <a:noFill/>
            </a:ln>
          </c:spPr>
        </c:title>
        <c:numFmt formatCode="0.0" sourceLinked="0"/>
        <c:majorTickMark val="in"/>
        <c:minorTickMark val="in"/>
        <c:tickLblPos val="nextTo"/>
        <c:spPr>
          <a:ln w="3175">
            <a:solidFill>
              <a:sysClr val="window" lastClr="FFFFFF">
                <a:lumMod val="75000"/>
              </a:sysClr>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7719232"/>
        <c:crossesAt val="0"/>
        <c:crossBetween val="midCat"/>
        <c:majorUnit val="0.1"/>
        <c:minorUnit val="5.0000000000000017E-2"/>
      </c:valAx>
      <c:spPr>
        <a:noFill/>
        <a:ln w="12700">
          <a:solidFill>
            <a:sysClr val="window" lastClr="FFFFFF">
              <a:lumMod val="75000"/>
            </a:sysClr>
          </a:solidFill>
          <a:prstDash val="solid"/>
        </a:ln>
      </c:spPr>
    </c:plotArea>
    <c:legend>
      <c:legendPos val="r"/>
      <c:layout>
        <c:manualLayout>
          <c:xMode val="edge"/>
          <c:yMode val="edge"/>
          <c:x val="0.11858975405852046"/>
          <c:y val="1.3020833333333334E-2"/>
          <c:w val="0.81869186877297406"/>
          <c:h val="9.7475940507436576E-2"/>
        </c:manualLayout>
      </c:layout>
      <c:overlay val="0"/>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2700">
      <a:no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49212598450000006" footer="0.49212598450000006"/>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69933429038628"/>
          <c:y val="4.4460705775117876E-2"/>
          <c:w val="0.86334035527272246"/>
          <c:h val="0.71403927238462361"/>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calcs'!$AN$60:$AW$60</c:f>
                <c:numCache>
                  <c:formatCode>General</c:formatCode>
                  <c:ptCount val="10"/>
                  <c:pt idx="0">
                    <c:v>0.12607454261385329</c:v>
                  </c:pt>
                  <c:pt idx="1">
                    <c:v>6.5715521388314643E-2</c:v>
                  </c:pt>
                  <c:pt idx="2">
                    <c:v>0.15129368065619295</c:v>
                  </c:pt>
                  <c:pt idx="3">
                    <c:v>0.10197029009515227</c:v>
                  </c:pt>
                  <c:pt idx="4">
                    <c:v>8.2425510273294061E-2</c:v>
                  </c:pt>
                  <c:pt idx="5">
                    <c:v>0.13148475795068984</c:v>
                  </c:pt>
                  <c:pt idx="6">
                    <c:v>0.121591193877938</c:v>
                  </c:pt>
                  <c:pt idx="7">
                    <c:v>3.7080093989662576E-2</c:v>
                  </c:pt>
                  <c:pt idx="8">
                    <c:v>3.1759133734299276E-2</c:v>
                  </c:pt>
                  <c:pt idx="9">
                    <c:v>0.1021173927739297</c:v>
                  </c:pt>
                </c:numCache>
              </c:numRef>
            </c:plus>
            <c:minus>
              <c:numRef>
                <c:f>'Comparison calcs'!$AN$60:$AW$60</c:f>
                <c:numCache>
                  <c:formatCode>General</c:formatCode>
                  <c:ptCount val="10"/>
                  <c:pt idx="0">
                    <c:v>0.12607454261385329</c:v>
                  </c:pt>
                  <c:pt idx="1">
                    <c:v>6.5715521388314643E-2</c:v>
                  </c:pt>
                  <c:pt idx="2">
                    <c:v>0.15129368065619295</c:v>
                  </c:pt>
                  <c:pt idx="3">
                    <c:v>0.10197029009515227</c:v>
                  </c:pt>
                  <c:pt idx="4">
                    <c:v>8.2425510273294061E-2</c:v>
                  </c:pt>
                  <c:pt idx="5">
                    <c:v>0.13148475795068984</c:v>
                  </c:pt>
                  <c:pt idx="6">
                    <c:v>0.121591193877938</c:v>
                  </c:pt>
                  <c:pt idx="7">
                    <c:v>3.7080093989662576E-2</c:v>
                  </c:pt>
                  <c:pt idx="8">
                    <c:v>3.1759133734299276E-2</c:v>
                  </c:pt>
                  <c:pt idx="9">
                    <c:v>0.1021173927739297</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calcs'!$AN$59:$AW$59</c:f>
              <c:numCache>
                <c:formatCode>0.00</c:formatCode>
                <c:ptCount val="10"/>
                <c:pt idx="0">
                  <c:v>-5.8804347005308441E-2</c:v>
                </c:pt>
                <c:pt idx="1">
                  <c:v>-3.608989039279753E-3</c:v>
                </c:pt>
                <c:pt idx="2">
                  <c:v>4.9610439651060871E-2</c:v>
                </c:pt>
                <c:pt idx="3">
                  <c:v>-3.6704886362385475E-3</c:v>
                </c:pt>
                <c:pt idx="4">
                  <c:v>-3.7056227015605805E-2</c:v>
                </c:pt>
                <c:pt idx="5">
                  <c:v>5.3004497047494013E-2</c:v>
                </c:pt>
                <c:pt idx="6">
                  <c:v>-2.7056227015605797E-2</c:v>
                </c:pt>
                <c:pt idx="7">
                  <c:v>1.7830025608880404E-2</c:v>
                </c:pt>
                <c:pt idx="8">
                  <c:v>-1.6541000990109869E-2</c:v>
                </c:pt>
                <c:pt idx="9">
                  <c:v>8.5645067039570949E-2</c:v>
                </c:pt>
              </c:numCache>
            </c:numRef>
          </c:yVal>
          <c:smooth val="0"/>
          <c:extLst>
            <c:ext xmlns:c16="http://schemas.microsoft.com/office/drawing/2014/chart" uri="{C3380CC4-5D6E-409C-BE32-E72D297353CC}">
              <c16:uniqueId val="{00000000-7CD7-48BB-BB7E-7B4D1F860EA1}"/>
            </c:ext>
          </c:extLst>
        </c:ser>
        <c:dLbls>
          <c:showLegendKey val="0"/>
          <c:showVal val="0"/>
          <c:showCatName val="0"/>
          <c:showSerName val="0"/>
          <c:showPercent val="0"/>
          <c:showBubbleSize val="0"/>
        </c:dLbls>
        <c:axId val="203602112"/>
        <c:axId val="203602688"/>
      </c:scatterChart>
      <c:valAx>
        <c:axId val="203602112"/>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3602688"/>
        <c:crosses val="autoZero"/>
        <c:crossBetween val="midCat"/>
        <c:majorUnit val="1"/>
      </c:valAx>
      <c:valAx>
        <c:axId val="203602688"/>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3602112"/>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2432051034617295"/>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calcs'!$AN$75:$AW$75</c:f>
                <c:numCache>
                  <c:formatCode>General</c:formatCode>
                  <c:ptCount val="10"/>
                  <c:pt idx="0">
                    <c:v>0.12536465072855829</c:v>
                  </c:pt>
                  <c:pt idx="1">
                    <c:v>6.7030189674091217E-2</c:v>
                  </c:pt>
                  <c:pt idx="2">
                    <c:v>0.15144756271373519</c:v>
                  </c:pt>
                  <c:pt idx="3">
                    <c:v>0.10295488584665202</c:v>
                  </c:pt>
                  <c:pt idx="4">
                    <c:v>9.2079930434727397E-2</c:v>
                  </c:pt>
                  <c:pt idx="5">
                    <c:v>0.13134603181474577</c:v>
                  </c:pt>
                  <c:pt idx="6">
                    <c:v>0.12145737558743713</c:v>
                  </c:pt>
                  <c:pt idx="7">
                    <c:v>4.0006860169569801E-2</c:v>
                  </c:pt>
                  <c:pt idx="8">
                    <c:v>3.1320862746595526E-2</c:v>
                  </c:pt>
                  <c:pt idx="9">
                    <c:v>0.11158168936397028</c:v>
                  </c:pt>
                </c:numCache>
              </c:numRef>
            </c:plus>
            <c:minus>
              <c:numRef>
                <c:f>'Comparison calcs'!$AN$75:$AW$75</c:f>
                <c:numCache>
                  <c:formatCode>General</c:formatCode>
                  <c:ptCount val="10"/>
                  <c:pt idx="0">
                    <c:v>0.12536465072855829</c:v>
                  </c:pt>
                  <c:pt idx="1">
                    <c:v>6.7030189674091217E-2</c:v>
                  </c:pt>
                  <c:pt idx="2">
                    <c:v>0.15144756271373519</c:v>
                  </c:pt>
                  <c:pt idx="3">
                    <c:v>0.10295488584665202</c:v>
                  </c:pt>
                  <c:pt idx="4">
                    <c:v>9.2079930434727397E-2</c:v>
                  </c:pt>
                  <c:pt idx="5">
                    <c:v>0.13134603181474577</c:v>
                  </c:pt>
                  <c:pt idx="6">
                    <c:v>0.12145737558743713</c:v>
                  </c:pt>
                  <c:pt idx="7">
                    <c:v>4.0006860169569801E-2</c:v>
                  </c:pt>
                  <c:pt idx="8">
                    <c:v>3.1320862746595526E-2</c:v>
                  </c:pt>
                  <c:pt idx="9">
                    <c:v>0.11158168936397028</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calcs'!$AN$74:$AW$74</c:f>
              <c:numCache>
                <c:formatCode>0.00</c:formatCode>
                <c:ptCount val="10"/>
                <c:pt idx="0">
                  <c:v>-6.9935850338543826E-2</c:v>
                </c:pt>
                <c:pt idx="1">
                  <c:v>6.3635146325742506E-3</c:v>
                </c:pt>
                <c:pt idx="2">
                  <c:v>4.8998392946472756E-2</c:v>
                </c:pt>
                <c:pt idx="3">
                  <c:v>-8.7742981063876554E-3</c:v>
                </c:pt>
                <c:pt idx="4">
                  <c:v>-3.7668273720193914E-2</c:v>
                </c:pt>
                <c:pt idx="5">
                  <c:v>2.3510965000077995E-2</c:v>
                </c:pt>
                <c:pt idx="6">
                  <c:v>1.2331726279806089E-2</c:v>
                </c:pt>
                <c:pt idx="7">
                  <c:v>7.5360384249921336E-3</c:v>
                </c:pt>
                <c:pt idx="8">
                  <c:v>-8.0853297639694385E-3</c:v>
                </c:pt>
                <c:pt idx="9">
                  <c:v>7.2301013232536238E-2</c:v>
                </c:pt>
              </c:numCache>
            </c:numRef>
          </c:yVal>
          <c:smooth val="0"/>
          <c:extLst>
            <c:ext xmlns:c16="http://schemas.microsoft.com/office/drawing/2014/chart" uri="{C3380CC4-5D6E-409C-BE32-E72D297353CC}">
              <c16:uniqueId val="{00000000-85C2-430F-8481-B803F3773808}"/>
            </c:ext>
          </c:extLst>
        </c:ser>
        <c:dLbls>
          <c:showLegendKey val="0"/>
          <c:showVal val="0"/>
          <c:showCatName val="0"/>
          <c:showSerName val="0"/>
          <c:showPercent val="0"/>
          <c:showBubbleSize val="0"/>
        </c:dLbls>
        <c:axId val="206119488"/>
        <c:axId val="206120064"/>
      </c:scatterChart>
      <c:valAx>
        <c:axId val="20611948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120064"/>
        <c:crosses val="autoZero"/>
        <c:crossBetween val="midCat"/>
        <c:majorUnit val="1"/>
      </c:valAx>
      <c:valAx>
        <c:axId val="206120064"/>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119488"/>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calcs'!$AN$90:$AW$90</c:f>
                <c:numCache>
                  <c:formatCode>General</c:formatCode>
                  <c:ptCount val="10"/>
                  <c:pt idx="0">
                    <c:v>6.3908765283157434E-2</c:v>
                  </c:pt>
                  <c:pt idx="1">
                    <c:v>7.2010601734353516E-2</c:v>
                  </c:pt>
                  <c:pt idx="2">
                    <c:v>0.15362335275290387</c:v>
                  </c:pt>
                  <c:pt idx="3">
                    <c:v>0.10487977965550263</c:v>
                  </c:pt>
                  <c:pt idx="4">
                    <c:v>9.5397357894430615E-2</c:v>
                  </c:pt>
                  <c:pt idx="5">
                    <c:v>0.13403471339900391</c:v>
                  </c:pt>
                  <c:pt idx="6">
                    <c:v>0.12503371086141143</c:v>
                  </c:pt>
                  <c:pt idx="7">
                    <c:v>4.3773326081572583E-2</c:v>
                  </c:pt>
                  <c:pt idx="8">
                    <c:v>4.0376937950491937E-2</c:v>
                  </c:pt>
                  <c:pt idx="9">
                    <c:v>0.10508725523259134</c:v>
                  </c:pt>
                </c:numCache>
              </c:numRef>
            </c:plus>
            <c:minus>
              <c:numRef>
                <c:f>'Comparison calcs'!$AN$90:$AW$90</c:f>
                <c:numCache>
                  <c:formatCode>General</c:formatCode>
                  <c:ptCount val="10"/>
                  <c:pt idx="0">
                    <c:v>6.3908765283157434E-2</c:v>
                  </c:pt>
                  <c:pt idx="1">
                    <c:v>7.2010601734353516E-2</c:v>
                  </c:pt>
                  <c:pt idx="2">
                    <c:v>0.15362335275290387</c:v>
                  </c:pt>
                  <c:pt idx="3">
                    <c:v>0.10487977965550263</c:v>
                  </c:pt>
                  <c:pt idx="4">
                    <c:v>9.5397357894430615E-2</c:v>
                  </c:pt>
                  <c:pt idx="5">
                    <c:v>0.13403471339900391</c:v>
                  </c:pt>
                  <c:pt idx="6">
                    <c:v>0.12503371086141143</c:v>
                  </c:pt>
                  <c:pt idx="7">
                    <c:v>4.3773326081572583E-2</c:v>
                  </c:pt>
                  <c:pt idx="8">
                    <c:v>4.0376937950491937E-2</c:v>
                  </c:pt>
                  <c:pt idx="9">
                    <c:v>0.10508725523259134</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calcs'!$AN$89:$AW$89</c:f>
              <c:numCache>
                <c:formatCode>0.00</c:formatCode>
                <c:ptCount val="10"/>
                <c:pt idx="0">
                  <c:v>-3.3569052031498126E-2</c:v>
                </c:pt>
                <c:pt idx="1">
                  <c:v>8.6289175353039399E-3</c:v>
                </c:pt>
                <c:pt idx="2">
                  <c:v>4.2812633397809566E-2</c:v>
                </c:pt>
                <c:pt idx="3">
                  <c:v>8.967361724098899E-3</c:v>
                </c:pt>
                <c:pt idx="4">
                  <c:v>-3.0850760917657732E-2</c:v>
                </c:pt>
                <c:pt idx="5">
                  <c:v>9.2506887236231988E-2</c:v>
                </c:pt>
                <c:pt idx="6">
                  <c:v>1.914923908234227E-2</c:v>
                </c:pt>
                <c:pt idx="7">
                  <c:v>2.9970998568552051E-2</c:v>
                </c:pt>
                <c:pt idx="8">
                  <c:v>-3.9756888601392343E-2</c:v>
                </c:pt>
                <c:pt idx="9">
                  <c:v>7.0562629390359066E-2</c:v>
                </c:pt>
              </c:numCache>
            </c:numRef>
          </c:yVal>
          <c:smooth val="0"/>
          <c:extLst>
            <c:ext xmlns:c16="http://schemas.microsoft.com/office/drawing/2014/chart" uri="{C3380CC4-5D6E-409C-BE32-E72D297353CC}">
              <c16:uniqueId val="{00000000-9133-42A1-86C0-716E5C110E20}"/>
            </c:ext>
          </c:extLst>
        </c:ser>
        <c:dLbls>
          <c:showLegendKey val="0"/>
          <c:showVal val="0"/>
          <c:showCatName val="0"/>
          <c:showSerName val="0"/>
          <c:showPercent val="0"/>
          <c:showBubbleSize val="0"/>
        </c:dLbls>
        <c:axId val="206121792"/>
        <c:axId val="206122368"/>
      </c:scatterChart>
      <c:valAx>
        <c:axId val="206121792"/>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122368"/>
        <c:crosses val="autoZero"/>
        <c:crossBetween val="midCat"/>
        <c:majorUnit val="1"/>
      </c:valAx>
      <c:valAx>
        <c:axId val="206122368"/>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121792"/>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1496970253577929"/>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calcs'!$AN$106:$AW$106</c:f>
                <c:numCache>
                  <c:formatCode>General</c:formatCode>
                  <c:ptCount val="10"/>
                  <c:pt idx="0">
                    <c:v>6.0219227610701899E-2</c:v>
                  </c:pt>
                  <c:pt idx="1">
                    <c:v>7.1131104223442279E-2</c:v>
                  </c:pt>
                  <c:pt idx="2">
                    <c:v>0.15386205101014949</c:v>
                  </c:pt>
                  <c:pt idx="3">
                    <c:v>0.10495539348405024</c:v>
                  </c:pt>
                  <c:pt idx="4">
                    <c:v>9.5454032661898877E-2</c:v>
                  </c:pt>
                  <c:pt idx="5">
                    <c:v>0.13388360373614744</c:v>
                  </c:pt>
                  <c:pt idx="6">
                    <c:v>0.11453096962387911</c:v>
                  </c:pt>
                  <c:pt idx="7">
                    <c:v>4.4269724408112027E-2</c:v>
                  </c:pt>
                  <c:pt idx="8">
                    <c:v>4.0495396784652908E-2</c:v>
                  </c:pt>
                  <c:pt idx="9">
                    <c:v>0.10493552529002727</c:v>
                  </c:pt>
                </c:numCache>
              </c:numRef>
            </c:plus>
            <c:minus>
              <c:numRef>
                <c:f>'Comparison calcs'!$AN$106:$AW$106</c:f>
                <c:numCache>
                  <c:formatCode>General</c:formatCode>
                  <c:ptCount val="10"/>
                  <c:pt idx="0">
                    <c:v>6.0219227610701899E-2</c:v>
                  </c:pt>
                  <c:pt idx="1">
                    <c:v>7.1131104223442279E-2</c:v>
                  </c:pt>
                  <c:pt idx="2">
                    <c:v>0.15386205101014949</c:v>
                  </c:pt>
                  <c:pt idx="3">
                    <c:v>0.10495539348405024</c:v>
                  </c:pt>
                  <c:pt idx="4">
                    <c:v>9.5454032661898877E-2</c:v>
                  </c:pt>
                  <c:pt idx="5">
                    <c:v>0.13388360373614744</c:v>
                  </c:pt>
                  <c:pt idx="6">
                    <c:v>0.11453096962387911</c:v>
                  </c:pt>
                  <c:pt idx="7">
                    <c:v>4.4269724408112027E-2</c:v>
                  </c:pt>
                  <c:pt idx="8">
                    <c:v>4.0495396784652908E-2</c:v>
                  </c:pt>
                  <c:pt idx="9">
                    <c:v>0.10493552529002727</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calcs'!$AN$105:$AW$105</c:f>
              <c:numCache>
                <c:formatCode>0.00</c:formatCode>
                <c:ptCount val="10"/>
                <c:pt idx="0">
                  <c:v>-3.3320310209906445E-2</c:v>
                </c:pt>
                <c:pt idx="1">
                  <c:v>-6.1071845349313092E-3</c:v>
                </c:pt>
                <c:pt idx="2">
                  <c:v>5.6008211244408967E-2</c:v>
                </c:pt>
                <c:pt idx="3">
                  <c:v>1.3662597969279863E-2</c:v>
                </c:pt>
                <c:pt idx="4">
                  <c:v>-3.1818615606773099E-2</c:v>
                </c:pt>
                <c:pt idx="5">
                  <c:v>8.6157599542666774E-2</c:v>
                </c:pt>
                <c:pt idx="6">
                  <c:v>2.8181384393226899E-2</c:v>
                </c:pt>
                <c:pt idx="7">
                  <c:v>3.6876824023277896E-2</c:v>
                </c:pt>
                <c:pt idx="8">
                  <c:v>-4.039140817570222E-2</c:v>
                </c:pt>
                <c:pt idx="9">
                  <c:v>6.6419761114453982E-2</c:v>
                </c:pt>
              </c:numCache>
            </c:numRef>
          </c:yVal>
          <c:smooth val="0"/>
          <c:extLst>
            <c:ext xmlns:c16="http://schemas.microsoft.com/office/drawing/2014/chart" uri="{C3380CC4-5D6E-409C-BE32-E72D297353CC}">
              <c16:uniqueId val="{00000000-D5CC-4B86-AFF2-C08B3F11EB88}"/>
            </c:ext>
          </c:extLst>
        </c:ser>
        <c:dLbls>
          <c:showLegendKey val="0"/>
          <c:showVal val="0"/>
          <c:showCatName val="0"/>
          <c:showSerName val="0"/>
          <c:showPercent val="0"/>
          <c:showBubbleSize val="0"/>
        </c:dLbls>
        <c:axId val="206124096"/>
        <c:axId val="206124672"/>
      </c:scatterChart>
      <c:valAx>
        <c:axId val="206124096"/>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124672"/>
        <c:crosses val="autoZero"/>
        <c:crossBetween val="midCat"/>
        <c:majorUnit val="1"/>
      </c:valAx>
      <c:valAx>
        <c:axId val="206124672"/>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124096"/>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06930712979458"/>
          <c:y val="3.9703742414481304E-2"/>
          <c:w val="0.86334035527272246"/>
          <c:h val="0.70474281778610792"/>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calcs'!$AN$121:$AW$121</c:f>
                <c:numCache>
                  <c:formatCode>General</c:formatCode>
                  <c:ptCount val="10"/>
                  <c:pt idx="0">
                    <c:v>6.4053335744949508E-2</c:v>
                  </c:pt>
                  <c:pt idx="1">
                    <c:v>7.2075371338280583E-2</c:v>
                  </c:pt>
                  <c:pt idx="2">
                    <c:v>0.15354561950287809</c:v>
                  </c:pt>
                  <c:pt idx="3">
                    <c:v>0.10490018988608535</c:v>
                  </c:pt>
                  <c:pt idx="4">
                    <c:v>0.10499569970252676</c:v>
                  </c:pt>
                  <c:pt idx="5">
                    <c:v>0.13377920941072205</c:v>
                  </c:pt>
                  <c:pt idx="6">
                    <c:v>0.12408955578320377</c:v>
                  </c:pt>
                  <c:pt idx="7">
                    <c:v>4.4038351257734656E-2</c:v>
                  </c:pt>
                  <c:pt idx="8">
                    <c:v>4.0203832401362875E-2</c:v>
                  </c:pt>
                  <c:pt idx="9">
                    <c:v>0.10504988314391864</c:v>
                  </c:pt>
                </c:numCache>
              </c:numRef>
            </c:plus>
            <c:minus>
              <c:numRef>
                <c:f>'Comparison calcs'!$AN$121:$AW$121</c:f>
                <c:numCache>
                  <c:formatCode>General</c:formatCode>
                  <c:ptCount val="10"/>
                  <c:pt idx="0">
                    <c:v>6.4053335744949508E-2</c:v>
                  </c:pt>
                  <c:pt idx="1">
                    <c:v>7.2075371338280583E-2</c:v>
                  </c:pt>
                  <c:pt idx="2">
                    <c:v>0.15354561950287809</c:v>
                  </c:pt>
                  <c:pt idx="3">
                    <c:v>0.10490018988608535</c:v>
                  </c:pt>
                  <c:pt idx="4">
                    <c:v>0.10499569970252676</c:v>
                  </c:pt>
                  <c:pt idx="5">
                    <c:v>0.13377920941072205</c:v>
                  </c:pt>
                  <c:pt idx="6">
                    <c:v>0.12408955578320377</c:v>
                  </c:pt>
                  <c:pt idx="7">
                    <c:v>4.4038351257734656E-2</c:v>
                  </c:pt>
                  <c:pt idx="8">
                    <c:v>4.0203832401362875E-2</c:v>
                  </c:pt>
                  <c:pt idx="9">
                    <c:v>0.10504988314391864</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calcs'!$AN$120:$AW$120</c:f>
              <c:numCache>
                <c:formatCode>0.00</c:formatCode>
                <c:ptCount val="10"/>
                <c:pt idx="0">
                  <c:v>-2.985677525362071E-2</c:v>
                </c:pt>
                <c:pt idx="1">
                  <c:v>-1.1097226792031512E-2</c:v>
                </c:pt>
                <c:pt idx="2">
                  <c:v>4.3588973282893323E-2</c:v>
                </c:pt>
                <c:pt idx="3">
                  <c:v>9.8656235506970058E-3</c:v>
                </c:pt>
                <c:pt idx="4">
                  <c:v>-1.8634347839026233E-2</c:v>
                </c:pt>
                <c:pt idx="5">
                  <c:v>8.6539470951765091E-2</c:v>
                </c:pt>
                <c:pt idx="6">
                  <c:v>1.1365652160973766E-2</c:v>
                </c:pt>
                <c:pt idx="7">
                  <c:v>3.5765072456291111E-2</c:v>
                </c:pt>
                <c:pt idx="8">
                  <c:v>-3.9912462844756996E-2</c:v>
                </c:pt>
                <c:pt idx="9">
                  <c:v>6.6528357528808243E-2</c:v>
                </c:pt>
              </c:numCache>
            </c:numRef>
          </c:yVal>
          <c:smooth val="0"/>
          <c:extLst>
            <c:ext xmlns:c16="http://schemas.microsoft.com/office/drawing/2014/chart" uri="{C3380CC4-5D6E-409C-BE32-E72D297353CC}">
              <c16:uniqueId val="{00000000-2BB0-4648-9256-9C7821FD8A3E}"/>
            </c:ext>
          </c:extLst>
        </c:ser>
        <c:dLbls>
          <c:showLegendKey val="0"/>
          <c:showVal val="0"/>
          <c:showCatName val="0"/>
          <c:showSerName val="0"/>
          <c:showPercent val="0"/>
          <c:showBubbleSize val="0"/>
        </c:dLbls>
        <c:axId val="206126400"/>
        <c:axId val="206782464"/>
      </c:scatterChart>
      <c:valAx>
        <c:axId val="206126400"/>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782464"/>
        <c:crosses val="autoZero"/>
        <c:crossBetween val="midCat"/>
        <c:majorUnit val="1"/>
      </c:valAx>
      <c:valAx>
        <c:axId val="206782464"/>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126400"/>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03164851731633"/>
          <c:y val="3.9657441151465599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calcs'!$AN$136:$AW$136</c:f>
                <c:numCache>
                  <c:formatCode>General</c:formatCode>
                  <c:ptCount val="10"/>
                  <c:pt idx="0">
                    <c:v>6.2090758498763769E-2</c:v>
                  </c:pt>
                  <c:pt idx="1">
                    <c:v>7.694082698743894E-2</c:v>
                  </c:pt>
                  <c:pt idx="2">
                    <c:v>0.15335827517580253</c:v>
                  </c:pt>
                  <c:pt idx="3">
                    <c:v>0.10528208306402387</c:v>
                  </c:pt>
                  <c:pt idx="4">
                    <c:v>8.6042909034515253E-2</c:v>
                  </c:pt>
                  <c:pt idx="5">
                    <c:v>0.13389554805647688</c:v>
                  </c:pt>
                  <c:pt idx="6">
                    <c:v>0.12411256133077818</c:v>
                  </c:pt>
                  <c:pt idx="7">
                    <c:v>4.3783833372036354E-2</c:v>
                  </c:pt>
                  <c:pt idx="8">
                    <c:v>4.0309457384012856E-2</c:v>
                  </c:pt>
                  <c:pt idx="9">
                    <c:v>0.11445403986553304</c:v>
                  </c:pt>
                </c:numCache>
              </c:numRef>
            </c:plus>
            <c:minus>
              <c:numRef>
                <c:f>'Comparison calcs'!$AN$136:$AW$136</c:f>
                <c:numCache>
                  <c:formatCode>General</c:formatCode>
                  <c:ptCount val="10"/>
                  <c:pt idx="0">
                    <c:v>6.2090758498763769E-2</c:v>
                  </c:pt>
                  <c:pt idx="1">
                    <c:v>7.694082698743894E-2</c:v>
                  </c:pt>
                  <c:pt idx="2">
                    <c:v>0.15335827517580253</c:v>
                  </c:pt>
                  <c:pt idx="3">
                    <c:v>0.10528208306402387</c:v>
                  </c:pt>
                  <c:pt idx="4">
                    <c:v>8.6042909034515253E-2</c:v>
                  </c:pt>
                  <c:pt idx="5">
                    <c:v>0.13389554805647688</c:v>
                  </c:pt>
                  <c:pt idx="6">
                    <c:v>0.12411256133077818</c:v>
                  </c:pt>
                  <c:pt idx="7">
                    <c:v>4.3783833372036354E-2</c:v>
                  </c:pt>
                  <c:pt idx="8">
                    <c:v>4.0309457384012856E-2</c:v>
                  </c:pt>
                  <c:pt idx="9">
                    <c:v>0.11445403986553304</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calcs'!$AN$135:$AW$135</c:f>
              <c:numCache>
                <c:formatCode>0.00</c:formatCode>
                <c:ptCount val="10"/>
                <c:pt idx="0">
                  <c:v>-2.4111542292195642E-2</c:v>
                </c:pt>
                <c:pt idx="1">
                  <c:v>-2.1507806648187633E-2</c:v>
                </c:pt>
                <c:pt idx="2">
                  <c:v>8.3553837828861138E-2</c:v>
                </c:pt>
                <c:pt idx="3">
                  <c:v>7.8697460225451155E-3</c:v>
                </c:pt>
                <c:pt idx="4">
                  <c:v>-3.4422188426999678E-2</c:v>
                </c:pt>
                <c:pt idx="5">
                  <c:v>7.7336794539116738E-2</c:v>
                </c:pt>
                <c:pt idx="6">
                  <c:v>-4.4221884269996792E-3</c:v>
                </c:pt>
                <c:pt idx="7">
                  <c:v>3.5363201456766843E-2</c:v>
                </c:pt>
                <c:pt idx="8">
                  <c:v>-3.2391725354165068E-2</c:v>
                </c:pt>
                <c:pt idx="9">
                  <c:v>7.5142080881107354E-2</c:v>
                </c:pt>
              </c:numCache>
            </c:numRef>
          </c:yVal>
          <c:smooth val="0"/>
          <c:extLst>
            <c:ext xmlns:c16="http://schemas.microsoft.com/office/drawing/2014/chart" uri="{C3380CC4-5D6E-409C-BE32-E72D297353CC}">
              <c16:uniqueId val="{00000000-7E16-49A0-A8EA-BF222880F045}"/>
            </c:ext>
          </c:extLst>
        </c:ser>
        <c:dLbls>
          <c:showLegendKey val="0"/>
          <c:showVal val="0"/>
          <c:showCatName val="0"/>
          <c:showSerName val="0"/>
          <c:showPercent val="0"/>
          <c:showBubbleSize val="0"/>
        </c:dLbls>
        <c:axId val="206784192"/>
        <c:axId val="206784768"/>
      </c:scatterChart>
      <c:valAx>
        <c:axId val="206784192"/>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784768"/>
        <c:crosses val="autoZero"/>
        <c:crossBetween val="midCat"/>
        <c:majorUnit val="1"/>
      </c:valAx>
      <c:valAx>
        <c:axId val="206784768"/>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784192"/>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38449618558616"/>
          <c:y val="3.9657393336793252E-2"/>
          <c:w val="0.86334035527272246"/>
          <c:h val="0.73974159175568577"/>
        </c:manualLayout>
      </c:layout>
      <c:scatterChart>
        <c:scatterStyle val="lineMarker"/>
        <c:varyColors val="0"/>
        <c:ser>
          <c:idx val="1"/>
          <c:order val="0"/>
          <c:spPr>
            <a:ln w="25400" cap="rnd">
              <a:noFill/>
              <a:round/>
            </a:ln>
            <a:effectLst/>
          </c:spPr>
          <c:marker>
            <c:symbol val="circle"/>
            <c:size val="7"/>
            <c:spPr>
              <a:solidFill>
                <a:schemeClr val="bg1"/>
              </a:solidFill>
              <a:ln w="19050">
                <a:solidFill>
                  <a:srgbClr val="FF0000"/>
                </a:solidFill>
              </a:ln>
              <a:effectLst/>
            </c:spPr>
          </c:marker>
          <c:errBars>
            <c:errDir val="y"/>
            <c:errBarType val="both"/>
            <c:errValType val="cust"/>
            <c:noEndCap val="0"/>
            <c:plus>
              <c:numRef>
                <c:f>'Comparison calcs'!$AN$151:$AW$151</c:f>
                <c:numCache>
                  <c:formatCode>General</c:formatCode>
                  <c:ptCount val="10"/>
                  <c:pt idx="0">
                    <c:v>6.5413255652339686E-2</c:v>
                  </c:pt>
                  <c:pt idx="1">
                    <c:v>8.9082852890083053E-2</c:v>
                  </c:pt>
                  <c:pt idx="2">
                    <c:v>0.15362938427497827</c:v>
                  </c:pt>
                  <c:pt idx="3">
                    <c:v>0.10495619736286699</c:v>
                  </c:pt>
                  <c:pt idx="4">
                    <c:v>9.5470287554365291E-2</c:v>
                  </c:pt>
                  <c:pt idx="5">
                    <c:v>0.13393991804482763</c:v>
                  </c:pt>
                  <c:pt idx="6">
                    <c:v>0.12397792649389218</c:v>
                  </c:pt>
                  <c:pt idx="7">
                    <c:v>4.3343058403961389E-2</c:v>
                  </c:pt>
                  <c:pt idx="8">
                    <c:v>4.0000867904517734E-2</c:v>
                  </c:pt>
                  <c:pt idx="9">
                    <c:v>0.1145163343618962</c:v>
                  </c:pt>
                </c:numCache>
              </c:numRef>
            </c:plus>
            <c:minus>
              <c:numRef>
                <c:f>'Comparison calcs'!$AN$151:$AW$151</c:f>
                <c:numCache>
                  <c:formatCode>General</c:formatCode>
                  <c:ptCount val="10"/>
                  <c:pt idx="0">
                    <c:v>6.5413255652339686E-2</c:v>
                  </c:pt>
                  <c:pt idx="1">
                    <c:v>8.9082852890083053E-2</c:v>
                  </c:pt>
                  <c:pt idx="2">
                    <c:v>0.15362938427497827</c:v>
                  </c:pt>
                  <c:pt idx="3">
                    <c:v>0.10495619736286699</c:v>
                  </c:pt>
                  <c:pt idx="4">
                    <c:v>9.5470287554365291E-2</c:v>
                  </c:pt>
                  <c:pt idx="5">
                    <c:v>0.13393991804482763</c:v>
                  </c:pt>
                  <c:pt idx="6">
                    <c:v>0.12397792649389218</c:v>
                  </c:pt>
                  <c:pt idx="7">
                    <c:v>4.3343058403961389E-2</c:v>
                  </c:pt>
                  <c:pt idx="8">
                    <c:v>4.0000867904517734E-2</c:v>
                  </c:pt>
                  <c:pt idx="9">
                    <c:v>0.1145163343618962</c:v>
                  </c:pt>
                </c:numCache>
              </c:numRef>
            </c:minus>
            <c:spPr>
              <a:noFill/>
              <a:ln w="19050" cap="flat" cmpd="sng" algn="ctr">
                <a:solidFill>
                  <a:srgbClr val="FF0000"/>
                </a:solidFill>
                <a:round/>
              </a:ln>
              <a:effectLst/>
            </c:spPr>
          </c:errBars>
          <c:errBars>
            <c:errDir val="x"/>
            <c:errBarType val="both"/>
            <c:errValType val="fixedVal"/>
            <c:noEndCap val="0"/>
            <c:val val="0"/>
            <c:spPr>
              <a:noFill/>
              <a:ln w="9525" cap="flat" cmpd="sng" algn="ctr">
                <a:solidFill>
                  <a:schemeClr val="tx1">
                    <a:lumMod val="65000"/>
                    <a:lumOff val="35000"/>
                  </a:schemeClr>
                </a:solidFill>
                <a:round/>
              </a:ln>
              <a:effectLst/>
            </c:spPr>
          </c:errBars>
          <c:xVal>
            <c:numRef>
              <c:f>'Comparison calcs'!#REF!</c:f>
            </c:numRef>
          </c:xVal>
          <c:yVal>
            <c:numRef>
              <c:f>'Comparison calcs'!$AN$150:$AW$150</c:f>
              <c:numCache>
                <c:formatCode>0.00</c:formatCode>
                <c:ptCount val="10"/>
                <c:pt idx="0">
                  <c:v>-3.0248204590852951E-2</c:v>
                </c:pt>
                <c:pt idx="1">
                  <c:v>-3.3882802633536213E-2</c:v>
                </c:pt>
                <c:pt idx="2">
                  <c:v>0.11251249636052033</c:v>
                </c:pt>
                <c:pt idx="3">
                  <c:v>-3.7960923108751321E-4</c:v>
                </c:pt>
                <c:pt idx="4">
                  <c:v>-5.4171975445527654E-2</c:v>
                </c:pt>
                <c:pt idx="5">
                  <c:v>7.645005752133649E-2</c:v>
                </c:pt>
                <c:pt idx="6">
                  <c:v>4.5828024554472352E-2</c:v>
                </c:pt>
                <c:pt idx="7">
                  <c:v>2.8466294352255728E-2</c:v>
                </c:pt>
                <c:pt idx="8">
                  <c:v>-2.5981894548164963E-2</c:v>
                </c:pt>
                <c:pt idx="9">
                  <c:v>6.0302060076277253E-2</c:v>
                </c:pt>
              </c:numCache>
            </c:numRef>
          </c:yVal>
          <c:smooth val="0"/>
          <c:extLst>
            <c:ext xmlns:c16="http://schemas.microsoft.com/office/drawing/2014/chart" uri="{C3380CC4-5D6E-409C-BE32-E72D297353CC}">
              <c16:uniqueId val="{00000000-1281-4BD7-9E13-F85A66815C14}"/>
            </c:ext>
          </c:extLst>
        </c:ser>
        <c:dLbls>
          <c:showLegendKey val="0"/>
          <c:showVal val="0"/>
          <c:showCatName val="0"/>
          <c:showSerName val="0"/>
          <c:showPercent val="0"/>
          <c:showBubbleSize val="0"/>
        </c:dLbls>
        <c:axId val="206786496"/>
        <c:axId val="206787072"/>
      </c:scatterChart>
      <c:valAx>
        <c:axId val="206786496"/>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Laboratory</a:t>
                </a:r>
              </a:p>
            </c:rich>
          </c:tx>
          <c:overlay val="0"/>
          <c:spPr>
            <a:noFill/>
            <a:ln>
              <a:noFill/>
            </a:ln>
            <a:effectLst/>
          </c:sp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6787072"/>
        <c:crosses val="autoZero"/>
        <c:crossBetween val="midCat"/>
        <c:majorUnit val="1"/>
      </c:valAx>
      <c:valAx>
        <c:axId val="206787072"/>
        <c:scaling>
          <c:orientation val="minMax"/>
          <c:max val="0.60000000000000009"/>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i="1"/>
                  <a:t>d</a:t>
                </a:r>
                <a:r>
                  <a:rPr lang="en-US" i="1" baseline="-25000"/>
                  <a:t>i</a:t>
                </a:r>
                <a:r>
                  <a:rPr lang="en-US"/>
                  <a:t> (%)</a:t>
                </a:r>
              </a:p>
            </c:rich>
          </c:tx>
          <c:overlay val="0"/>
          <c:spPr>
            <a:noFill/>
            <a:ln>
              <a:noFill/>
            </a:ln>
            <a:effectLst/>
          </c:spPr>
        </c:title>
        <c:numFmt formatCode="0.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206786496"/>
        <c:crosses val="autoZero"/>
        <c:crossBetween val="midCat"/>
        <c:majorUnit val="0.2"/>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71</xdr:col>
      <xdr:colOff>24047</xdr:colOff>
      <xdr:row>23</xdr:row>
      <xdr:rowOff>7657</xdr:rowOff>
    </xdr:from>
    <xdr:to>
      <xdr:col>82</xdr:col>
      <xdr:colOff>83627</xdr:colOff>
      <xdr:row>35</xdr:row>
      <xdr:rowOff>139792</xdr:rowOff>
    </xdr:to>
    <xdr:graphicFrame macro="">
      <xdr:nvGraphicFramePr>
        <xdr:cNvPr id="5" name="Chart 2">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59119</xdr:colOff>
      <xdr:row>38</xdr:row>
      <xdr:rowOff>149226</xdr:rowOff>
    </xdr:from>
    <xdr:to>
      <xdr:col>82</xdr:col>
      <xdr:colOff>155200</xdr:colOff>
      <xdr:row>50</xdr:row>
      <xdr:rowOff>81195</xdr:rowOff>
    </xdr:to>
    <xdr:graphicFrame macro="">
      <xdr:nvGraphicFramePr>
        <xdr:cNvPr id="6" name="Chart 2">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51377</xdr:colOff>
      <xdr:row>54</xdr:row>
      <xdr:rowOff>197810</xdr:rowOff>
    </xdr:from>
    <xdr:to>
      <xdr:col>82</xdr:col>
      <xdr:colOff>148853</xdr:colOff>
      <xdr:row>65</xdr:row>
      <xdr:rowOff>56823</xdr:rowOff>
    </xdr:to>
    <xdr:graphicFrame macro="">
      <xdr:nvGraphicFramePr>
        <xdr:cNvPr id="7" name="Chart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26341</xdr:colOff>
      <xdr:row>69</xdr:row>
      <xdr:rowOff>49785</xdr:rowOff>
    </xdr:from>
    <xdr:to>
      <xdr:col>82</xdr:col>
      <xdr:colOff>268615</xdr:colOff>
      <xdr:row>80</xdr:row>
      <xdr:rowOff>83856</xdr:rowOff>
    </xdr:to>
    <xdr:graphicFrame macro="">
      <xdr:nvGraphicFramePr>
        <xdr:cNvPr id="9" name="Chart 2">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35050</xdr:colOff>
      <xdr:row>82</xdr:row>
      <xdr:rowOff>128590</xdr:rowOff>
    </xdr:from>
    <xdr:to>
      <xdr:col>82</xdr:col>
      <xdr:colOff>185412</xdr:colOff>
      <xdr:row>95</xdr:row>
      <xdr:rowOff>140866</xdr:rowOff>
    </xdr:to>
    <xdr:graphicFrame macro="">
      <xdr:nvGraphicFramePr>
        <xdr:cNvPr id="10" name="Chart 2">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70</xdr:col>
      <xdr:colOff>737946</xdr:colOff>
      <xdr:row>98</xdr:row>
      <xdr:rowOff>155015</xdr:rowOff>
    </xdr:from>
    <xdr:to>
      <xdr:col>82</xdr:col>
      <xdr:colOff>289625</xdr:colOff>
      <xdr:row>111</xdr:row>
      <xdr:rowOff>15687</xdr:rowOff>
    </xdr:to>
    <xdr:graphicFrame macro="">
      <xdr:nvGraphicFramePr>
        <xdr:cNvPr id="12" name="Chart 2">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28550</xdr:colOff>
      <xdr:row>113</xdr:row>
      <xdr:rowOff>164128</xdr:rowOff>
    </xdr:from>
    <xdr:to>
      <xdr:col>82</xdr:col>
      <xdr:colOff>325345</xdr:colOff>
      <xdr:row>126</xdr:row>
      <xdr:rowOff>44449</xdr:rowOff>
    </xdr:to>
    <xdr:graphicFrame macro="">
      <xdr:nvGraphicFramePr>
        <xdr:cNvPr id="13" name="Chart 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21682</xdr:colOff>
      <xdr:row>128</xdr:row>
      <xdr:rowOff>1043</xdr:rowOff>
    </xdr:from>
    <xdr:to>
      <xdr:col>82</xdr:col>
      <xdr:colOff>304146</xdr:colOff>
      <xdr:row>140</xdr:row>
      <xdr:rowOff>176584</xdr:rowOff>
    </xdr:to>
    <xdr:graphicFrame macro="">
      <xdr:nvGraphicFramePr>
        <xdr:cNvPr id="14" name="Chart 2">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37604</xdr:colOff>
      <xdr:row>142</xdr:row>
      <xdr:rowOff>209234</xdr:rowOff>
    </xdr:from>
    <xdr:to>
      <xdr:col>82</xdr:col>
      <xdr:colOff>375725</xdr:colOff>
      <xdr:row>155</xdr:row>
      <xdr:rowOff>202405</xdr:rowOff>
    </xdr:to>
    <xdr:graphicFrame macro="">
      <xdr:nvGraphicFramePr>
        <xdr:cNvPr id="16" name="Chart 2">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30994</xdr:colOff>
      <xdr:row>157</xdr:row>
      <xdr:rowOff>198943</xdr:rowOff>
    </xdr:from>
    <xdr:to>
      <xdr:col>82</xdr:col>
      <xdr:colOff>382307</xdr:colOff>
      <xdr:row>171</xdr:row>
      <xdr:rowOff>63408</xdr:rowOff>
    </xdr:to>
    <xdr:graphicFrame macro="">
      <xdr:nvGraphicFramePr>
        <xdr:cNvPr id="17" name="Chart 2">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8268</xdr:colOff>
      <xdr:row>173</xdr:row>
      <xdr:rowOff>100463</xdr:rowOff>
    </xdr:from>
    <xdr:to>
      <xdr:col>82</xdr:col>
      <xdr:colOff>405559</xdr:colOff>
      <xdr:row>186</xdr:row>
      <xdr:rowOff>42209</xdr:rowOff>
    </xdr:to>
    <xdr:graphicFrame macro="">
      <xdr:nvGraphicFramePr>
        <xdr:cNvPr id="18" name="Chart 2">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37905</xdr:colOff>
      <xdr:row>188</xdr:row>
      <xdr:rowOff>6606</xdr:rowOff>
    </xdr:from>
    <xdr:to>
      <xdr:col>82</xdr:col>
      <xdr:colOff>281174</xdr:colOff>
      <xdr:row>200</xdr:row>
      <xdr:rowOff>181769</xdr:rowOff>
    </xdr:to>
    <xdr:graphicFrame macro="">
      <xdr:nvGraphicFramePr>
        <xdr:cNvPr id="19" name="Chart 2">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59441</xdr:colOff>
      <xdr:row>203</xdr:row>
      <xdr:rowOff>120111</xdr:rowOff>
    </xdr:from>
    <xdr:to>
      <xdr:col>82</xdr:col>
      <xdr:colOff>307602</xdr:colOff>
      <xdr:row>216</xdr:row>
      <xdr:rowOff>131202</xdr:rowOff>
    </xdr:to>
    <xdr:graphicFrame macro="">
      <xdr:nvGraphicFramePr>
        <xdr:cNvPr id="21" name="Chart 2">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69311</xdr:colOff>
      <xdr:row>218</xdr:row>
      <xdr:rowOff>132190</xdr:rowOff>
    </xdr:from>
    <xdr:to>
      <xdr:col>82</xdr:col>
      <xdr:colOff>337438</xdr:colOff>
      <xdr:row>231</xdr:row>
      <xdr:rowOff>93008</xdr:rowOff>
    </xdr:to>
    <xdr:graphicFrame macro="">
      <xdr:nvGraphicFramePr>
        <xdr:cNvPr id="23" name="Chart 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10769</xdr:colOff>
      <xdr:row>234</xdr:row>
      <xdr:rowOff>59276</xdr:rowOff>
    </xdr:from>
    <xdr:to>
      <xdr:col>82</xdr:col>
      <xdr:colOff>295601</xdr:colOff>
      <xdr:row>247</xdr:row>
      <xdr:rowOff>12608</xdr:rowOff>
    </xdr:to>
    <xdr:graphicFrame macro="">
      <xdr:nvGraphicFramePr>
        <xdr:cNvPr id="24" name="Chart 2">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47298</xdr:colOff>
      <xdr:row>250</xdr:row>
      <xdr:rowOff>163917</xdr:rowOff>
    </xdr:from>
    <xdr:to>
      <xdr:col>82</xdr:col>
      <xdr:colOff>450616</xdr:colOff>
      <xdr:row>263</xdr:row>
      <xdr:rowOff>116819</xdr:rowOff>
    </xdr:to>
    <xdr:graphicFrame macro="">
      <xdr:nvGraphicFramePr>
        <xdr:cNvPr id="25" name="Chart 2">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73796</xdr:colOff>
      <xdr:row>268</xdr:row>
      <xdr:rowOff>79008</xdr:rowOff>
    </xdr:from>
    <xdr:to>
      <xdr:col>82</xdr:col>
      <xdr:colOff>412330</xdr:colOff>
      <xdr:row>281</xdr:row>
      <xdr:rowOff>116353</xdr:rowOff>
    </xdr:to>
    <xdr:graphicFrame macro="">
      <xdr:nvGraphicFramePr>
        <xdr:cNvPr id="26" name="Chart 2">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64300</xdr:colOff>
      <xdr:row>7</xdr:row>
      <xdr:rowOff>136524</xdr:rowOff>
    </xdr:from>
    <xdr:to>
      <xdr:col>82</xdr:col>
      <xdr:colOff>130230</xdr:colOff>
      <xdr:row>20</xdr:row>
      <xdr:rowOff>42213</xdr:rowOff>
    </xdr:to>
    <xdr:graphicFrame macro="">
      <xdr:nvGraphicFramePr>
        <xdr:cNvPr id="47" name="Chart 2">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83</xdr:col>
      <xdr:colOff>419893</xdr:colOff>
      <xdr:row>8</xdr:row>
      <xdr:rowOff>123033</xdr:rowOff>
    </xdr:from>
    <xdr:to>
      <xdr:col>103</xdr:col>
      <xdr:colOff>571500</xdr:colOff>
      <xdr:row>28</xdr:row>
      <xdr:rowOff>95250</xdr:rowOff>
    </xdr:to>
    <xdr:graphicFrame macro="">
      <xdr:nvGraphicFramePr>
        <xdr:cNvPr id="27" name="Chart 2">
          <a:extLst>
            <a:ext uri="{FF2B5EF4-FFF2-40B4-BE49-F238E27FC236}">
              <a16:creationId xmlns:a16="http://schemas.microsoft.com/office/drawing/2014/main" id="{25F4F85C-4559-48BF-888F-7127D987E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24</xdr:col>
      <xdr:colOff>181767</xdr:colOff>
      <xdr:row>6</xdr:row>
      <xdr:rowOff>261937</xdr:rowOff>
    </xdr:from>
    <xdr:to>
      <xdr:col>34</xdr:col>
      <xdr:colOff>123348</xdr:colOff>
      <xdr:row>26</xdr:row>
      <xdr:rowOff>53498</xdr:rowOff>
    </xdr:to>
    <xdr:graphicFrame macro="">
      <xdr:nvGraphicFramePr>
        <xdr:cNvPr id="31" name="圖表 29">
          <a:extLst>
            <a:ext uri="{FF2B5EF4-FFF2-40B4-BE49-F238E27FC236}">
              <a16:creationId xmlns:a16="http://schemas.microsoft.com/office/drawing/2014/main" id="{3790E411-5D2E-4A82-8641-7696671E0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DB141-D423-4EBE-B97D-7DA2BB98486F}">
  <dimension ref="A1:C33"/>
  <sheetViews>
    <sheetView workbookViewId="0">
      <selection activeCell="C5" sqref="C5"/>
    </sheetView>
  </sheetViews>
  <sheetFormatPr defaultRowHeight="15" x14ac:dyDescent="0.25"/>
  <cols>
    <col min="1" max="1" width="15.7109375" style="187" customWidth="1"/>
    <col min="2" max="2" width="22.140625" style="187" customWidth="1"/>
    <col min="3" max="3" width="159" customWidth="1"/>
  </cols>
  <sheetData>
    <row r="1" spans="1:3" x14ac:dyDescent="0.25">
      <c r="A1" s="189" t="s">
        <v>77</v>
      </c>
      <c r="B1" s="189" t="s">
        <v>78</v>
      </c>
      <c r="C1" s="136" t="s">
        <v>79</v>
      </c>
    </row>
    <row r="2" spans="1:3" x14ac:dyDescent="0.25">
      <c r="A2" s="188">
        <v>40882</v>
      </c>
      <c r="B2" s="187" t="s">
        <v>89</v>
      </c>
      <c r="C2" s="186" t="s">
        <v>90</v>
      </c>
    </row>
    <row r="3" spans="1:3" ht="30" x14ac:dyDescent="0.25">
      <c r="A3" s="188">
        <v>42390</v>
      </c>
      <c r="B3" s="187" t="s">
        <v>80</v>
      </c>
      <c r="C3" s="186" t="s">
        <v>91</v>
      </c>
    </row>
    <row r="4" spans="1:3" x14ac:dyDescent="0.25">
      <c r="A4" s="188">
        <v>43901</v>
      </c>
      <c r="B4" s="187" t="s">
        <v>80</v>
      </c>
      <c r="C4" s="186" t="s">
        <v>81</v>
      </c>
    </row>
    <row r="5" spans="1:3" ht="60" x14ac:dyDescent="0.25">
      <c r="A5" s="188">
        <v>43994</v>
      </c>
      <c r="B5" s="187" t="s">
        <v>80</v>
      </c>
      <c r="C5" s="186" t="s">
        <v>96</v>
      </c>
    </row>
    <row r="6" spans="1:3" ht="54" customHeight="1" x14ac:dyDescent="0.25">
      <c r="A6" s="188">
        <v>44075</v>
      </c>
      <c r="B6" s="187" t="s">
        <v>80</v>
      </c>
      <c r="C6" s="186" t="s">
        <v>97</v>
      </c>
    </row>
    <row r="7" spans="1:3" x14ac:dyDescent="0.25">
      <c r="A7" s="188">
        <v>44110</v>
      </c>
      <c r="B7" s="187" t="s">
        <v>80</v>
      </c>
      <c r="C7" s="186" t="s">
        <v>98</v>
      </c>
    </row>
    <row r="8" spans="1:3" x14ac:dyDescent="0.25">
      <c r="A8" s="188">
        <v>44301</v>
      </c>
      <c r="B8" s="187" t="s">
        <v>80</v>
      </c>
      <c r="C8" s="186" t="s">
        <v>99</v>
      </c>
    </row>
    <row r="9" spans="1:3" ht="36" x14ac:dyDescent="0.35">
      <c r="A9" s="188">
        <v>44665</v>
      </c>
      <c r="B9" s="187" t="s">
        <v>80</v>
      </c>
      <c r="C9" s="186" t="s">
        <v>103</v>
      </c>
    </row>
    <row r="10" spans="1:3" x14ac:dyDescent="0.25">
      <c r="C10" s="186"/>
    </row>
    <row r="11" spans="1:3" x14ac:dyDescent="0.25">
      <c r="C11" s="186"/>
    </row>
    <row r="12" spans="1:3" x14ac:dyDescent="0.25">
      <c r="C12" s="186"/>
    </row>
    <row r="13" spans="1:3" x14ac:dyDescent="0.25">
      <c r="C13" s="186"/>
    </row>
    <row r="14" spans="1:3" x14ac:dyDescent="0.25">
      <c r="C14" s="186"/>
    </row>
    <row r="15" spans="1:3" x14ac:dyDescent="0.25">
      <c r="C15" s="186"/>
    </row>
    <row r="16" spans="1:3" x14ac:dyDescent="0.25">
      <c r="C16" s="186"/>
    </row>
    <row r="17" spans="3:3" x14ac:dyDescent="0.25">
      <c r="C17" s="186"/>
    </row>
    <row r="18" spans="3:3" x14ac:dyDescent="0.25">
      <c r="C18" s="186"/>
    </row>
    <row r="19" spans="3:3" x14ac:dyDescent="0.25">
      <c r="C19" s="186"/>
    </row>
    <row r="20" spans="3:3" x14ac:dyDescent="0.25">
      <c r="C20" s="186"/>
    </row>
    <row r="21" spans="3:3" x14ac:dyDescent="0.25">
      <c r="C21" s="186"/>
    </row>
    <row r="22" spans="3:3" x14ac:dyDescent="0.25">
      <c r="C22" s="186"/>
    </row>
    <row r="23" spans="3:3" x14ac:dyDescent="0.25">
      <c r="C23" s="186"/>
    </row>
    <row r="24" spans="3:3" x14ac:dyDescent="0.25">
      <c r="C24" s="186"/>
    </row>
    <row r="25" spans="3:3" x14ac:dyDescent="0.25">
      <c r="C25" s="186"/>
    </row>
    <row r="26" spans="3:3" x14ac:dyDescent="0.25">
      <c r="C26" s="186"/>
    </row>
    <row r="27" spans="3:3" x14ac:dyDescent="0.25">
      <c r="C27" s="186"/>
    </row>
    <row r="28" spans="3:3" x14ac:dyDescent="0.25">
      <c r="C28" s="186"/>
    </row>
    <row r="29" spans="3:3" x14ac:dyDescent="0.25">
      <c r="C29" s="186"/>
    </row>
    <row r="30" spans="3:3" x14ac:dyDescent="0.25">
      <c r="C30" s="186"/>
    </row>
    <row r="31" spans="3:3" x14ac:dyDescent="0.25">
      <c r="C31" s="186"/>
    </row>
    <row r="32" spans="3:3" x14ac:dyDescent="0.25">
      <c r="C32" s="186"/>
    </row>
    <row r="33" spans="3:3" x14ac:dyDescent="0.25">
      <c r="C33" s="18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345"/>
  <sheetViews>
    <sheetView tabSelected="1" zoomScaleNormal="100" workbookViewId="0">
      <selection activeCell="I130" sqref="I130"/>
    </sheetView>
  </sheetViews>
  <sheetFormatPr defaultColWidth="9" defaultRowHeight="12.75" x14ac:dyDescent="0.2"/>
  <cols>
    <col min="1" max="1" width="11.42578125" style="1" customWidth="1"/>
    <col min="2" max="2" width="12.7109375" style="2" customWidth="1"/>
    <col min="3" max="3" width="12.85546875" style="2" customWidth="1"/>
    <col min="4" max="4" width="11.85546875" style="2" customWidth="1"/>
    <col min="5" max="5" width="11.28515625" style="2" customWidth="1"/>
    <col min="6" max="6" width="11.140625" style="2" customWidth="1"/>
    <col min="7" max="7" width="11.85546875" style="2" customWidth="1"/>
    <col min="8" max="8" width="10.5703125" style="2" customWidth="1"/>
    <col min="9" max="9" width="12.42578125" style="2" customWidth="1"/>
    <col min="10" max="10" width="11.85546875" style="2" customWidth="1"/>
    <col min="11" max="11" width="12.42578125" style="2" customWidth="1"/>
    <col min="12" max="12" width="12.140625" style="2" customWidth="1"/>
    <col min="13" max="13" width="10.42578125" style="5" bestFit="1" customWidth="1"/>
    <col min="14" max="14" width="11.140625" style="5" bestFit="1" customWidth="1"/>
    <col min="15" max="17" width="9.28515625" style="5" bestFit="1" customWidth="1"/>
    <col min="18" max="18" width="2.85546875" style="137" customWidth="1"/>
    <col min="19" max="19" width="5" style="59" customWidth="1"/>
    <col min="20" max="20" width="9.140625" style="2" bestFit="1" customWidth="1"/>
    <col min="21" max="21" width="14.5703125" style="2" customWidth="1"/>
    <col min="22" max="22" width="13.5703125" style="2" customWidth="1"/>
    <col min="23" max="23" width="15.5703125" style="2" customWidth="1"/>
    <col min="24" max="24" width="13.5703125" style="2" customWidth="1"/>
    <col min="25" max="25" width="16.140625" style="2" customWidth="1"/>
    <col min="26" max="26" width="15.28515625" style="2" customWidth="1"/>
    <col min="27" max="27" width="12.85546875" style="2" customWidth="1"/>
    <col min="28" max="28" width="14.5703125" style="2" customWidth="1"/>
    <col min="29" max="29" width="11.28515625" style="2" customWidth="1"/>
    <col min="30" max="30" width="10.28515625" style="2" customWidth="1"/>
    <col min="31" max="31" width="11.42578125" style="2" customWidth="1"/>
    <col min="32" max="32" width="7.28515625" style="2" customWidth="1"/>
    <col min="33" max="33" width="7.42578125" style="2" bestFit="1" customWidth="1"/>
    <col min="34" max="34" width="8.42578125" style="2" bestFit="1" customWidth="1"/>
    <col min="35" max="35" width="8.42578125" style="60" customWidth="1"/>
    <col min="36" max="36" width="4.140625" style="137" customWidth="1"/>
    <col min="37" max="37" width="9" style="2"/>
    <col min="38" max="38" width="40" style="2" customWidth="1"/>
    <col min="39" max="39" width="14.85546875" style="2" customWidth="1"/>
    <col min="40" max="41" width="14.140625" style="2" bestFit="1" customWidth="1"/>
    <col min="42" max="42" width="14" style="2" bestFit="1" customWidth="1"/>
    <col min="43" max="43" width="14.140625" style="2" bestFit="1" customWidth="1"/>
    <col min="44" max="44" width="13.85546875" style="2" bestFit="1" customWidth="1"/>
    <col min="45" max="45" width="14.140625" style="2" bestFit="1" customWidth="1"/>
    <col min="46" max="46" width="14.5703125" style="2" bestFit="1" customWidth="1"/>
    <col min="47" max="47" width="13.28515625" style="2" bestFit="1" customWidth="1"/>
    <col min="48" max="48" width="13.7109375" style="2" bestFit="1" customWidth="1"/>
    <col min="49" max="49" width="10.140625" style="2" customWidth="1"/>
    <col min="50" max="50" width="10.7109375" style="70" customWidth="1"/>
    <col min="51" max="51" width="11.140625" style="117" customWidth="1"/>
    <col min="52" max="53" width="11.42578125" style="70" customWidth="1"/>
    <col min="54" max="54" width="11.140625" style="70" customWidth="1"/>
    <col min="55" max="55" width="13.28515625" style="2" customWidth="1"/>
    <col min="56" max="56" width="9" style="62" customWidth="1"/>
    <col min="57" max="59" width="9.140625" style="2" customWidth="1"/>
    <col min="60" max="60" width="18.140625" style="60" customWidth="1"/>
    <col min="61" max="70" width="8.5703125" style="60" customWidth="1"/>
    <col min="71" max="71" width="10.42578125" style="70" bestFit="1" customWidth="1"/>
    <col min="72" max="73" width="11.5703125" style="70" bestFit="1" customWidth="1"/>
    <col min="74" max="74" width="11.42578125" style="2" bestFit="1" customWidth="1"/>
    <col min="75" max="16384" width="9" style="2"/>
  </cols>
  <sheetData>
    <row r="1" spans="1:95" s="60" customFormat="1" x14ac:dyDescent="0.2">
      <c r="A1" s="62"/>
      <c r="B1" s="2" t="s">
        <v>59</v>
      </c>
      <c r="M1" s="59"/>
      <c r="N1" s="59"/>
      <c r="O1" s="59"/>
      <c r="P1" s="59"/>
      <c r="Q1" s="59"/>
      <c r="R1" s="137"/>
      <c r="S1" s="59"/>
      <c r="AJ1" s="137"/>
      <c r="AX1" s="70"/>
      <c r="AY1" s="117"/>
      <c r="AZ1" s="70"/>
      <c r="BA1" s="70"/>
      <c r="BB1" s="70"/>
      <c r="BD1" s="62"/>
      <c r="BS1" s="70"/>
      <c r="BT1" s="70"/>
      <c r="BU1" s="70"/>
    </row>
    <row r="2" spans="1:95" s="60" customFormat="1" x14ac:dyDescent="0.2">
      <c r="A2" s="62"/>
      <c r="B2" s="2" t="s">
        <v>60</v>
      </c>
      <c r="M2" s="59"/>
      <c r="N2" s="59"/>
      <c r="O2" s="59"/>
      <c r="P2" s="59"/>
      <c r="Q2" s="59"/>
      <c r="R2" s="137"/>
      <c r="S2" s="59"/>
      <c r="AJ2" s="137"/>
      <c r="AX2" s="70"/>
      <c r="AY2" s="117"/>
      <c r="AZ2" s="70"/>
      <c r="BA2" s="70"/>
      <c r="BB2" s="70"/>
      <c r="BD2" s="62"/>
      <c r="BS2" s="70"/>
      <c r="BT2" s="70"/>
      <c r="BU2" s="70"/>
      <c r="CH2" s="60">
        <v>1</v>
      </c>
      <c r="CI2" s="60">
        <v>1.9</v>
      </c>
      <c r="CJ2" s="60">
        <v>2.9</v>
      </c>
      <c r="CK2" s="60">
        <v>3.9</v>
      </c>
      <c r="CL2" s="60">
        <v>4.9000000000000004</v>
      </c>
      <c r="CM2" s="60">
        <v>5.9</v>
      </c>
      <c r="CN2" s="60">
        <v>6.9</v>
      </c>
      <c r="CO2" s="60">
        <v>7.9</v>
      </c>
      <c r="CP2" s="60">
        <v>8.9</v>
      </c>
      <c r="CQ2" s="60">
        <v>9.9</v>
      </c>
    </row>
    <row r="3" spans="1:95" s="60" customFormat="1" x14ac:dyDescent="0.2">
      <c r="A3" s="62"/>
      <c r="B3" s="2" t="s">
        <v>61</v>
      </c>
      <c r="M3" s="59"/>
      <c r="N3" s="59"/>
      <c r="O3" s="59"/>
      <c r="P3" s="59"/>
      <c r="Q3" s="59"/>
      <c r="R3" s="137"/>
      <c r="S3" s="59"/>
      <c r="AJ3" s="137"/>
      <c r="AN3" s="60" t="s">
        <v>70</v>
      </c>
      <c r="AO3" s="60">
        <v>0.05</v>
      </c>
      <c r="AX3" s="70"/>
      <c r="AY3" s="117"/>
      <c r="AZ3" s="70"/>
      <c r="BA3" s="70"/>
      <c r="BB3" s="70"/>
      <c r="BD3" s="62"/>
      <c r="BS3" s="70"/>
      <c r="BT3" s="70"/>
      <c r="BU3" s="70"/>
      <c r="CH3" s="60">
        <v>-1</v>
      </c>
      <c r="CI3" s="60">
        <v>1.9</v>
      </c>
      <c r="CJ3" s="60">
        <v>2.9</v>
      </c>
      <c r="CK3" s="60">
        <v>3.9</v>
      </c>
      <c r="CL3" s="60">
        <v>4.9000000000000004</v>
      </c>
      <c r="CM3" s="60">
        <v>5.9</v>
      </c>
      <c r="CN3" s="60">
        <v>6.9</v>
      </c>
      <c r="CO3" s="60">
        <v>7.9</v>
      </c>
      <c r="CP3" s="60">
        <v>8.9</v>
      </c>
      <c r="CQ3" s="60">
        <v>9.9</v>
      </c>
    </row>
    <row r="4" spans="1:95" ht="15" x14ac:dyDescent="0.25">
      <c r="B4" s="2" t="s">
        <v>95</v>
      </c>
      <c r="C4" s="3"/>
      <c r="AL4" s="58"/>
      <c r="AM4" s="61"/>
      <c r="AN4" s="46"/>
      <c r="AO4" s="46"/>
      <c r="AP4" s="46"/>
      <c r="AQ4" s="46"/>
      <c r="AR4" s="46"/>
      <c r="AS4" s="46"/>
      <c r="AT4" s="46"/>
      <c r="AU4" s="46"/>
      <c r="AV4" s="46"/>
      <c r="AW4" s="46"/>
      <c r="BC4" s="46"/>
    </row>
    <row r="5" spans="1:95" ht="15" x14ac:dyDescent="0.25">
      <c r="B5" s="4"/>
      <c r="C5" s="5"/>
      <c r="V5" s="119"/>
      <c r="W5" s="4"/>
      <c r="X5" s="90"/>
      <c r="Y5" s="90"/>
      <c r="AL5" s="136" t="s">
        <v>62</v>
      </c>
      <c r="AM5" s="61"/>
      <c r="AN5" s="46"/>
      <c r="AO5" s="46"/>
      <c r="AP5" s="46"/>
      <c r="AQ5" s="46"/>
      <c r="AR5" s="46"/>
      <c r="AS5" s="46"/>
      <c r="AT5" s="46"/>
      <c r="AU5" s="46"/>
      <c r="AV5" s="46"/>
      <c r="AW5" s="46"/>
      <c r="BC5" s="46"/>
      <c r="BD5" s="148" t="s">
        <v>64</v>
      </c>
      <c r="BS5" s="121"/>
    </row>
    <row r="6" spans="1:95" ht="15.75" thickBot="1" x14ac:dyDescent="0.3">
      <c r="B6" s="6" t="s">
        <v>19</v>
      </c>
      <c r="C6" s="5"/>
      <c r="V6" s="119"/>
      <c r="W6" s="4"/>
      <c r="X6" s="4"/>
      <c r="Y6" s="4"/>
      <c r="AL6" s="58"/>
      <c r="BC6" s="46"/>
      <c r="BS6" s="71"/>
      <c r="BT6" s="71"/>
      <c r="BU6" s="71" t="str">
        <f>AY17</f>
        <v>[-]</v>
      </c>
      <c r="BV6" s="7"/>
    </row>
    <row r="7" spans="1:95" ht="43.5" customHeight="1" x14ac:dyDescent="0.25">
      <c r="B7" s="163" t="s">
        <v>17</v>
      </c>
      <c r="C7" s="163" t="s">
        <v>71</v>
      </c>
      <c r="D7" s="163" t="s">
        <v>72</v>
      </c>
      <c r="E7" s="163" t="s">
        <v>73</v>
      </c>
      <c r="F7" s="163" t="s">
        <v>101</v>
      </c>
      <c r="G7" s="163" t="s">
        <v>22</v>
      </c>
      <c r="K7" s="4"/>
      <c r="M7" s="158"/>
      <c r="T7" s="154"/>
      <c r="U7" s="149" t="s">
        <v>63</v>
      </c>
      <c r="V7" s="154"/>
      <c r="W7" s="154"/>
      <c r="X7" s="154"/>
      <c r="Y7" s="4"/>
      <c r="AL7" s="58"/>
      <c r="AM7" s="61"/>
      <c r="AN7" s="155">
        <v>1</v>
      </c>
      <c r="AO7" s="155">
        <v>2</v>
      </c>
      <c r="AP7" s="155">
        <v>3</v>
      </c>
      <c r="AQ7" s="155">
        <v>4</v>
      </c>
      <c r="AR7" s="155">
        <v>5</v>
      </c>
      <c r="AS7" s="155">
        <v>6</v>
      </c>
      <c r="AT7" s="155">
        <v>7</v>
      </c>
      <c r="AU7" s="155">
        <v>8</v>
      </c>
      <c r="AV7" s="155">
        <v>9</v>
      </c>
      <c r="AW7" s="155">
        <v>10</v>
      </c>
      <c r="AX7" s="155">
        <v>11</v>
      </c>
      <c r="AY7" s="155">
        <v>12</v>
      </c>
      <c r="AZ7" s="155">
        <v>13</v>
      </c>
      <c r="BA7" s="155">
        <v>14</v>
      </c>
      <c r="BB7" s="155">
        <v>15</v>
      </c>
      <c r="BC7" s="46"/>
      <c r="BS7" s="71"/>
      <c r="BT7" s="71"/>
      <c r="BU7" s="71" t="str">
        <f>AY18</f>
        <v>[-]</v>
      </c>
      <c r="BV7" s="7"/>
    </row>
    <row r="8" spans="1:95" ht="15.75" thickBot="1" x14ac:dyDescent="0.3">
      <c r="B8" s="165" t="s">
        <v>27</v>
      </c>
      <c r="C8" s="164" t="s">
        <v>24</v>
      </c>
      <c r="D8" s="164" t="s">
        <v>24</v>
      </c>
      <c r="E8" s="164" t="s">
        <v>24</v>
      </c>
      <c r="F8" s="164" t="s">
        <v>24</v>
      </c>
      <c r="G8" s="164" t="s">
        <v>28</v>
      </c>
      <c r="K8" s="4"/>
      <c r="M8" s="69"/>
      <c r="T8" s="62"/>
      <c r="U8" s="62"/>
      <c r="V8" s="62"/>
      <c r="W8" s="62"/>
      <c r="X8" s="62"/>
      <c r="Y8" s="91"/>
      <c r="AL8" s="58"/>
      <c r="AM8" s="113" t="str">
        <f t="shared" ref="AM8:BB8" si="0">B$29</f>
        <v>Set Point</v>
      </c>
      <c r="AN8" s="113" t="str">
        <f t="shared" si="0"/>
        <v>Lab A</v>
      </c>
      <c r="AO8" s="113" t="str">
        <f t="shared" si="0"/>
        <v>Lab B</v>
      </c>
      <c r="AP8" s="113" t="str">
        <f t="shared" si="0"/>
        <v>Lab C</v>
      </c>
      <c r="AQ8" s="113" t="str">
        <f t="shared" si="0"/>
        <v>Lab D</v>
      </c>
      <c r="AR8" s="113" t="str">
        <f t="shared" si="0"/>
        <v>Lab E</v>
      </c>
      <c r="AS8" s="113" t="str">
        <f t="shared" si="0"/>
        <v>Lab F</v>
      </c>
      <c r="AT8" s="113" t="str">
        <f t="shared" si="0"/>
        <v>Lab G</v>
      </c>
      <c r="AU8" s="113" t="str">
        <f t="shared" si="0"/>
        <v>Lab H</v>
      </c>
      <c r="AV8" s="113" t="str">
        <f t="shared" si="0"/>
        <v>Lab I</v>
      </c>
      <c r="AW8" s="113" t="str">
        <f t="shared" si="0"/>
        <v>Lab J</v>
      </c>
      <c r="AX8" s="113" t="str">
        <f t="shared" si="0"/>
        <v>Lab K</v>
      </c>
      <c r="AY8" s="113" t="str">
        <f t="shared" si="0"/>
        <v>Lab L</v>
      </c>
      <c r="AZ8" s="113" t="str">
        <f t="shared" si="0"/>
        <v>Lab M</v>
      </c>
      <c r="BA8" s="113" t="str">
        <f t="shared" si="0"/>
        <v>Lab N</v>
      </c>
      <c r="BB8" s="113" t="str">
        <f t="shared" si="0"/>
        <v>Lab O</v>
      </c>
      <c r="BC8" s="46"/>
      <c r="BE8" s="60"/>
      <c r="BF8" s="60"/>
      <c r="BG8" s="60"/>
      <c r="BS8" s="71"/>
      <c r="BT8" s="71"/>
      <c r="BU8" s="71" t="str">
        <f>AY21</f>
        <v>[-]</v>
      </c>
      <c r="BV8" s="7"/>
    </row>
    <row r="9" spans="1:95" ht="16.5" thickTop="1" x14ac:dyDescent="0.3">
      <c r="A9" s="8"/>
      <c r="B9" s="9">
        <v>10000</v>
      </c>
      <c r="C9" s="9">
        <v>0</v>
      </c>
      <c r="D9" s="9">
        <v>0</v>
      </c>
      <c r="E9" s="9">
        <v>0</v>
      </c>
      <c r="F9" s="160">
        <v>0.03</v>
      </c>
      <c r="G9" s="93">
        <f>IF(ISNUMBER(B9),SQRT(C9^2+D9^2+E9^2+F9^2),"[-]")</f>
        <v>0.03</v>
      </c>
      <c r="K9" s="91"/>
      <c r="M9" s="159"/>
      <c r="T9" s="68"/>
      <c r="U9" s="8"/>
      <c r="V9" s="8"/>
      <c r="W9" s="8"/>
      <c r="X9" s="77"/>
      <c r="Y9" s="91"/>
      <c r="AL9" s="60" t="s">
        <v>112</v>
      </c>
      <c r="AM9" s="69">
        <f>B9</f>
        <v>10000</v>
      </c>
      <c r="AN9" s="49">
        <f t="shared" ref="AN9:BB9" si="1">C31</f>
        <v>-0.21067089180090012</v>
      </c>
      <c r="AO9" s="68">
        <f t="shared" si="1"/>
        <v>-0.15110298543339853</v>
      </c>
      <c r="AP9" s="68">
        <f t="shared" si="1"/>
        <v>-0.12</v>
      </c>
      <c r="AQ9" s="68">
        <f t="shared" si="1"/>
        <v>-0.12778656160389448</v>
      </c>
      <c r="AR9" s="68">
        <f t="shared" si="1"/>
        <v>-0.18</v>
      </c>
      <c r="AS9" s="68">
        <f t="shared" si="1"/>
        <v>-0.11060968295353336</v>
      </c>
      <c r="AT9" s="68">
        <f t="shared" si="1"/>
        <v>-0.25</v>
      </c>
      <c r="AU9" s="68">
        <f t="shared" si="1"/>
        <v>-0.13056770964622746</v>
      </c>
      <c r="AV9" s="68">
        <f t="shared" si="1"/>
        <v>-0.162839117729663</v>
      </c>
      <c r="AW9" s="68">
        <f t="shared" si="1"/>
        <v>-6.1563325112654749E-2</v>
      </c>
      <c r="AX9" s="68" t="str">
        <f t="shared" si="1"/>
        <v>[-]</v>
      </c>
      <c r="AY9" s="68" t="str">
        <f t="shared" si="1"/>
        <v>[-]</v>
      </c>
      <c r="AZ9" s="68" t="str">
        <f t="shared" si="1"/>
        <v>[-]</v>
      </c>
      <c r="BA9" s="68" t="str">
        <f t="shared" si="1"/>
        <v>[-]</v>
      </c>
      <c r="BB9" s="68" t="str">
        <f t="shared" si="1"/>
        <v>[-]</v>
      </c>
      <c r="BC9" s="46"/>
      <c r="BE9" s="60"/>
      <c r="BF9" s="60"/>
      <c r="BG9" s="60"/>
    </row>
    <row r="10" spans="1:95" ht="15.75" x14ac:dyDescent="0.3">
      <c r="A10" s="8"/>
      <c r="B10" s="9">
        <v>7500</v>
      </c>
      <c r="C10" s="9">
        <v>0</v>
      </c>
      <c r="D10" s="9">
        <v>0</v>
      </c>
      <c r="E10" s="9">
        <v>0</v>
      </c>
      <c r="F10" s="160">
        <v>0.03</v>
      </c>
      <c r="G10" s="93">
        <f t="shared" ref="G10:G26" si="2">IF(ISNUMBER(B10),SQRT(C10^2+D10^2+E10^2+F10^2),"[-]")</f>
        <v>0.03</v>
      </c>
      <c r="K10" s="91"/>
      <c r="M10" s="159"/>
      <c r="T10" s="68"/>
      <c r="U10" s="8"/>
      <c r="V10" s="8"/>
      <c r="W10" s="8"/>
      <c r="X10" s="77"/>
      <c r="Y10" s="91"/>
      <c r="AL10" s="60" t="s">
        <v>107</v>
      </c>
      <c r="AM10" s="79">
        <f t="shared" ref="AM10:AM16" si="3">AM9</f>
        <v>10000</v>
      </c>
      <c r="AN10" s="68">
        <f t="shared" ref="AN10:BB10" si="4">C53</f>
        <v>0.12</v>
      </c>
      <c r="AO10" s="68">
        <f t="shared" si="4"/>
        <v>6.2333333333333331E-2</v>
      </c>
      <c r="AP10" s="68">
        <f t="shared" si="4"/>
        <v>0.15</v>
      </c>
      <c r="AQ10" s="68">
        <f t="shared" si="4"/>
        <v>0.10000000000000002</v>
      </c>
      <c r="AR10" s="68">
        <f t="shared" si="4"/>
        <v>0.09</v>
      </c>
      <c r="AS10" s="68">
        <f t="shared" si="4"/>
        <v>0.13</v>
      </c>
      <c r="AT10" s="68">
        <f t="shared" si="4"/>
        <v>0.12</v>
      </c>
      <c r="AU10" s="68">
        <f t="shared" si="4"/>
        <v>0.03</v>
      </c>
      <c r="AV10" s="68">
        <f t="shared" si="4"/>
        <v>2.5000000000000005E-2</v>
      </c>
      <c r="AW10" s="68">
        <f t="shared" si="4"/>
        <v>0.1</v>
      </c>
      <c r="AX10" s="68" t="str">
        <f t="shared" si="4"/>
        <v>[-]</v>
      </c>
      <c r="AY10" s="68" t="str">
        <f t="shared" si="4"/>
        <v>[-]</v>
      </c>
      <c r="AZ10" s="68" t="str">
        <f t="shared" si="4"/>
        <v>[-]</v>
      </c>
      <c r="BA10" s="68" t="str">
        <f t="shared" si="4"/>
        <v>[-]</v>
      </c>
      <c r="BB10" s="68" t="str">
        <f t="shared" si="4"/>
        <v>[-]</v>
      </c>
      <c r="BC10" s="46"/>
      <c r="BE10" s="60"/>
      <c r="BF10" s="60"/>
      <c r="BG10" s="60"/>
    </row>
    <row r="11" spans="1:95" ht="15.75" x14ac:dyDescent="0.3">
      <c r="A11" s="8"/>
      <c r="B11" s="9">
        <v>5000</v>
      </c>
      <c r="C11" s="9">
        <v>0</v>
      </c>
      <c r="D11" s="9">
        <v>0</v>
      </c>
      <c r="E11" s="9">
        <v>0</v>
      </c>
      <c r="F11" s="160">
        <v>0.03</v>
      </c>
      <c r="G11" s="93">
        <f t="shared" si="2"/>
        <v>0.03</v>
      </c>
      <c r="K11" s="91"/>
      <c r="M11" s="159"/>
      <c r="T11" s="68"/>
      <c r="U11" s="8"/>
      <c r="V11" s="8"/>
      <c r="W11" s="8"/>
      <c r="X11" s="77"/>
      <c r="Y11" s="91"/>
      <c r="AL11" s="60" t="s">
        <v>105</v>
      </c>
      <c r="AM11" s="79">
        <f t="shared" si="3"/>
        <v>10000</v>
      </c>
      <c r="AN11" s="49">
        <f t="shared" ref="AN11:BB11" si="5">C75</f>
        <v>6.1569717649057686E-2</v>
      </c>
      <c r="AO11" s="68">
        <f t="shared" si="5"/>
        <v>1.1816238265873261E-2</v>
      </c>
      <c r="AP11" s="68">
        <f t="shared" si="5"/>
        <v>1.7947964801420648E-3</v>
      </c>
      <c r="AQ11" s="68">
        <f t="shared" si="5"/>
        <v>8.5392058420655388E-4</v>
      </c>
      <c r="AR11" s="68">
        <f t="shared" si="5"/>
        <v>6.6531284930970009E-4</v>
      </c>
      <c r="AS11" s="68">
        <f t="shared" si="5"/>
        <v>4.2614397811865535E-3</v>
      </c>
      <c r="AT11" s="68">
        <f t="shared" si="5"/>
        <v>2.9942171306358467E-3</v>
      </c>
      <c r="AU11" s="68">
        <f t="shared" si="5"/>
        <v>3.2141455568074854E-3</v>
      </c>
      <c r="AV11" s="68">
        <f t="shared" si="5"/>
        <v>2.5318669756774635E-3</v>
      </c>
      <c r="AW11" s="68">
        <f t="shared" si="5"/>
        <v>0</v>
      </c>
      <c r="AX11" s="68" t="str">
        <f t="shared" si="5"/>
        <v>[-]</v>
      </c>
      <c r="AY11" s="68" t="str">
        <f t="shared" si="5"/>
        <v>[-]</v>
      </c>
      <c r="AZ11" s="68" t="str">
        <f t="shared" si="5"/>
        <v>[-]</v>
      </c>
      <c r="BA11" s="68" t="str">
        <f t="shared" si="5"/>
        <v>[-]</v>
      </c>
      <c r="BB11" s="68" t="str">
        <f t="shared" si="5"/>
        <v>[-]</v>
      </c>
      <c r="BC11" s="46"/>
      <c r="BE11" s="60"/>
      <c r="BF11" s="60"/>
      <c r="BG11" s="60"/>
    </row>
    <row r="12" spans="1:95" ht="15.75" x14ac:dyDescent="0.3">
      <c r="A12" s="8"/>
      <c r="B12" s="9">
        <v>2500</v>
      </c>
      <c r="C12" s="9">
        <v>0</v>
      </c>
      <c r="D12" s="9">
        <v>0</v>
      </c>
      <c r="E12" s="9">
        <v>0</v>
      </c>
      <c r="F12" s="160">
        <v>0.03</v>
      </c>
      <c r="G12" s="93">
        <f t="shared" si="2"/>
        <v>0.03</v>
      </c>
      <c r="K12" s="91"/>
      <c r="M12" s="159"/>
      <c r="T12" s="68"/>
      <c r="U12" s="8"/>
      <c r="V12" s="8"/>
      <c r="W12" s="8"/>
      <c r="X12" s="77"/>
      <c r="Y12" s="91"/>
      <c r="AL12" s="60" t="s">
        <v>108</v>
      </c>
      <c r="AM12" s="79">
        <f t="shared" si="3"/>
        <v>10000</v>
      </c>
      <c r="AN12" s="68">
        <f t="shared" ref="AN12:BB12" si="6">C119</f>
        <v>0.138169570207715</v>
      </c>
      <c r="AO12" s="68">
        <f t="shared" si="6"/>
        <v>7.0178828226184653E-2</v>
      </c>
      <c r="AP12" s="68">
        <f t="shared" si="6"/>
        <v>0.15298111417559074</v>
      </c>
      <c r="AQ12" s="68">
        <f t="shared" si="6"/>
        <v>0.10440655717130096</v>
      </c>
      <c r="AR12" s="68">
        <f t="shared" si="6"/>
        <v>9.4870662700265021E-2</v>
      </c>
      <c r="AS12" s="68">
        <f t="shared" si="6"/>
        <v>0.13348468027833263</v>
      </c>
      <c r="AT12" s="68">
        <f t="shared" si="6"/>
        <v>0.12372940368491797</v>
      </c>
      <c r="AU12" s="68">
        <f t="shared" si="6"/>
        <v>4.254798152275082E-2</v>
      </c>
      <c r="AV12" s="68">
        <f t="shared" si="6"/>
        <v>3.9133238434641802E-2</v>
      </c>
      <c r="AW12" s="68">
        <f t="shared" si="6"/>
        <v>0.1044030650891055</v>
      </c>
      <c r="AX12" s="68" t="str">
        <f t="shared" si="6"/>
        <v>[-]</v>
      </c>
      <c r="AY12" s="68" t="str">
        <f t="shared" si="6"/>
        <v>[-]</v>
      </c>
      <c r="AZ12" s="68" t="str">
        <f t="shared" si="6"/>
        <v>[-]</v>
      </c>
      <c r="BA12" s="68" t="str">
        <f t="shared" si="6"/>
        <v>[-]</v>
      </c>
      <c r="BB12" s="68" t="str">
        <f t="shared" si="6"/>
        <v>[-]</v>
      </c>
      <c r="BC12" s="46"/>
      <c r="BE12" s="60"/>
      <c r="BF12" s="60"/>
      <c r="BG12" s="60"/>
    </row>
    <row r="13" spans="1:95" ht="15.75" x14ac:dyDescent="0.3">
      <c r="A13" s="8"/>
      <c r="B13" s="9">
        <v>1000</v>
      </c>
      <c r="C13" s="9">
        <v>0</v>
      </c>
      <c r="D13" s="9">
        <v>0</v>
      </c>
      <c r="E13" s="9">
        <v>0</v>
      </c>
      <c r="F13" s="160">
        <v>0.03</v>
      </c>
      <c r="G13" s="93">
        <f t="shared" si="2"/>
        <v>0.03</v>
      </c>
      <c r="K13" s="91"/>
      <c r="M13" s="159"/>
      <c r="T13" s="68"/>
      <c r="U13" s="8"/>
      <c r="V13" s="8"/>
      <c r="W13" s="8"/>
      <c r="X13" s="77"/>
      <c r="Y13" s="91"/>
      <c r="AL13" s="60" t="s">
        <v>109</v>
      </c>
      <c r="AM13" s="79">
        <f t="shared" si="3"/>
        <v>10000</v>
      </c>
      <c r="AN13" s="49">
        <f t="shared" ref="AN13:BB13" si="7">C141</f>
        <v>0.57074696009463755</v>
      </c>
      <c r="AO13" s="68">
        <f t="shared" si="7"/>
        <v>0.51727047392586323</v>
      </c>
      <c r="AP13" s="68">
        <f t="shared" si="7"/>
        <v>0.20035760190276788</v>
      </c>
      <c r="AQ13" s="68">
        <f t="shared" si="7"/>
        <v>0.30012150545472932</v>
      </c>
      <c r="AR13" s="68">
        <f t="shared" si="7"/>
        <v>0.33341529384731428</v>
      </c>
      <c r="AS13" s="68">
        <f t="shared" si="7"/>
        <v>0.2330857917846442</v>
      </c>
      <c r="AT13" s="68">
        <f t="shared" si="7"/>
        <v>0.25124209996222779</v>
      </c>
      <c r="AU13" s="68">
        <f t="shared" si="7"/>
        <v>1.0057229194632671</v>
      </c>
      <c r="AV13" s="68">
        <f t="shared" si="7"/>
        <v>1.2042659841629844</v>
      </c>
      <c r="AW13" s="68">
        <f t="shared" si="7"/>
        <v>0.3</v>
      </c>
      <c r="AX13" s="68" t="str">
        <f t="shared" si="7"/>
        <v>[-]</v>
      </c>
      <c r="AY13" s="68" t="str">
        <f t="shared" si="7"/>
        <v>[-]</v>
      </c>
      <c r="AZ13" s="68" t="str">
        <f t="shared" si="7"/>
        <v>[-]</v>
      </c>
      <c r="BA13" s="68" t="str">
        <f t="shared" si="7"/>
        <v>[-]</v>
      </c>
      <c r="BB13" s="68" t="str">
        <f t="shared" si="7"/>
        <v>[-]</v>
      </c>
      <c r="BC13" s="46"/>
    </row>
    <row r="14" spans="1:95" ht="15.75" x14ac:dyDescent="0.3">
      <c r="A14" s="8"/>
      <c r="B14" s="9">
        <v>1000</v>
      </c>
      <c r="C14" s="9">
        <v>0</v>
      </c>
      <c r="D14" s="9">
        <v>0</v>
      </c>
      <c r="E14" s="9">
        <v>0</v>
      </c>
      <c r="F14" s="160">
        <v>0.04</v>
      </c>
      <c r="G14" s="93">
        <f t="shared" si="2"/>
        <v>0.04</v>
      </c>
      <c r="K14" s="91"/>
      <c r="M14" s="159"/>
      <c r="T14" s="68"/>
      <c r="U14" s="8"/>
      <c r="V14" s="8"/>
      <c r="W14" s="8"/>
      <c r="X14" s="77"/>
      <c r="Y14" s="91"/>
      <c r="AL14" s="60" t="s">
        <v>113</v>
      </c>
      <c r="AM14" s="79">
        <f t="shared" si="3"/>
        <v>10000</v>
      </c>
      <c r="AN14" s="49">
        <f t="shared" ref="AN14:BB14" si="8">C164</f>
        <v>-6.2091431543919551E-2</v>
      </c>
      <c r="AO14" s="68">
        <f t="shared" si="8"/>
        <v>-2.5235251764179623E-3</v>
      </c>
      <c r="AP14" s="68">
        <f t="shared" si="8"/>
        <v>2.8579460256980577E-2</v>
      </c>
      <c r="AQ14" s="68">
        <f t="shared" si="8"/>
        <v>2.0792898653086089E-2</v>
      </c>
      <c r="AR14" s="68">
        <f t="shared" si="8"/>
        <v>-3.1420539743019421E-2</v>
      </c>
      <c r="AS14" s="68">
        <f t="shared" si="8"/>
        <v>3.7969777303447208E-2</v>
      </c>
      <c r="AT14" s="68">
        <f t="shared" si="8"/>
        <v>-0.10142053974301943</v>
      </c>
      <c r="AU14" s="68">
        <f t="shared" si="8"/>
        <v>1.8011750610753108E-2</v>
      </c>
      <c r="AV14" s="68">
        <f t="shared" si="8"/>
        <v>-1.425965747268243E-2</v>
      </c>
      <c r="AW14" s="68">
        <f t="shared" si="8"/>
        <v>8.7016135144325824E-2</v>
      </c>
      <c r="AX14" s="68" t="str">
        <f t="shared" si="8"/>
        <v>[-]</v>
      </c>
      <c r="AY14" s="68" t="str">
        <f t="shared" si="8"/>
        <v>[-]</v>
      </c>
      <c r="AZ14" s="68" t="str">
        <f t="shared" si="8"/>
        <v>[-]</v>
      </c>
      <c r="BA14" s="68" t="str">
        <f t="shared" si="8"/>
        <v>[-]</v>
      </c>
      <c r="BB14" s="68" t="str">
        <f t="shared" si="8"/>
        <v>[-]</v>
      </c>
      <c r="BC14" s="46"/>
      <c r="BE14" s="45"/>
      <c r="BF14" s="45"/>
      <c r="BG14" s="46"/>
    </row>
    <row r="15" spans="1:95" ht="15.75" x14ac:dyDescent="0.3">
      <c r="A15" s="8"/>
      <c r="B15" s="9">
        <v>750</v>
      </c>
      <c r="C15" s="9">
        <v>0</v>
      </c>
      <c r="D15" s="9">
        <v>0</v>
      </c>
      <c r="E15" s="9">
        <v>0</v>
      </c>
      <c r="F15" s="160">
        <v>0.04</v>
      </c>
      <c r="G15" s="93">
        <f t="shared" si="2"/>
        <v>0.04</v>
      </c>
      <c r="K15" s="91"/>
      <c r="M15" s="159"/>
      <c r="T15" s="68"/>
      <c r="U15" s="8"/>
      <c r="V15" s="8"/>
      <c r="W15" s="8"/>
      <c r="X15" s="77"/>
      <c r="Y15" s="91"/>
      <c r="AL15" s="60" t="s">
        <v>110</v>
      </c>
      <c r="AM15" s="79">
        <f t="shared" si="3"/>
        <v>10000</v>
      </c>
      <c r="AN15" s="49">
        <f t="shared" ref="AN15:BB15" si="9">C186</f>
        <v>0.13627133823531601</v>
      </c>
      <c r="AO15" s="68">
        <f t="shared" si="9"/>
        <v>6.6363509734337786E-2</v>
      </c>
      <c r="AP15" s="68">
        <f t="shared" si="9"/>
        <v>0.15126886258402403</v>
      </c>
      <c r="AQ15" s="68">
        <f t="shared" si="9"/>
        <v>0.10188118900672169</v>
      </c>
      <c r="AR15" s="68">
        <f t="shared" si="9"/>
        <v>9.2084147030021782E-2</v>
      </c>
      <c r="AS15" s="68">
        <f t="shared" si="9"/>
        <v>0.13151884793468918</v>
      </c>
      <c r="AT15" s="68">
        <f t="shared" si="9"/>
        <v>0.12160597365789481</v>
      </c>
      <c r="AU15" s="68">
        <f t="shared" si="9"/>
        <v>3.5907913121198773E-2</v>
      </c>
      <c r="AV15" s="68">
        <f t="shared" si="9"/>
        <v>3.1787699561964852E-2</v>
      </c>
      <c r="AW15" s="68">
        <f t="shared" si="9"/>
        <v>0.10187761036193975</v>
      </c>
      <c r="AX15" s="68" t="str">
        <f t="shared" si="9"/>
        <v>[-]</v>
      </c>
      <c r="AY15" s="68" t="str">
        <f t="shared" si="9"/>
        <v>[-]</v>
      </c>
      <c r="AZ15" s="68" t="str">
        <f t="shared" si="9"/>
        <v>[-]</v>
      </c>
      <c r="BA15" s="68" t="str">
        <f t="shared" si="9"/>
        <v>[-]</v>
      </c>
      <c r="BB15" s="68" t="str">
        <f t="shared" si="9"/>
        <v>[-]</v>
      </c>
      <c r="BC15" s="46"/>
      <c r="BE15" s="46"/>
      <c r="BF15" s="46"/>
      <c r="BG15" s="46"/>
      <c r="BH15" s="48" t="s">
        <v>44</v>
      </c>
      <c r="BI15" s="48">
        <v>1</v>
      </c>
      <c r="BJ15" s="48">
        <v>2</v>
      </c>
      <c r="BK15" s="48">
        <v>3</v>
      </c>
      <c r="BL15" s="48">
        <v>4</v>
      </c>
      <c r="BM15" s="48">
        <v>5</v>
      </c>
      <c r="BN15" s="48">
        <v>6</v>
      </c>
      <c r="BO15" s="48">
        <v>7</v>
      </c>
      <c r="BP15" s="48">
        <v>8</v>
      </c>
      <c r="BQ15" s="48">
        <v>9</v>
      </c>
      <c r="BR15" s="48">
        <v>10</v>
      </c>
    </row>
    <row r="16" spans="1:95" ht="15.75" x14ac:dyDescent="0.3">
      <c r="A16" s="8"/>
      <c r="B16" s="9">
        <v>500</v>
      </c>
      <c r="C16" s="9">
        <v>0</v>
      </c>
      <c r="D16" s="9">
        <v>0</v>
      </c>
      <c r="E16" s="9">
        <v>0</v>
      </c>
      <c r="F16" s="160">
        <v>0.04</v>
      </c>
      <c r="G16" s="93">
        <f t="shared" si="2"/>
        <v>0.04</v>
      </c>
      <c r="K16" s="91"/>
      <c r="M16" s="159"/>
      <c r="T16" s="68"/>
      <c r="U16" s="8"/>
      <c r="V16" s="8"/>
      <c r="W16" s="8"/>
      <c r="X16" s="77"/>
      <c r="Y16" s="91"/>
      <c r="AL16" s="15" t="s">
        <v>111</v>
      </c>
      <c r="AM16" s="79">
        <f t="shared" si="3"/>
        <v>10000</v>
      </c>
      <c r="AN16" s="51">
        <f t="shared" ref="AN16:BB16" si="10">C208</f>
        <v>-0.45564556969932191</v>
      </c>
      <c r="AO16" s="51">
        <f t="shared" si="10"/>
        <v>-3.8025794393936954E-2</v>
      </c>
      <c r="AP16" s="51">
        <f t="shared" si="10"/>
        <v>0.1889315472383207</v>
      </c>
      <c r="AQ16" s="51">
        <f t="shared" si="10"/>
        <v>0.20408967401935466</v>
      </c>
      <c r="AR16" s="51">
        <f t="shared" si="10"/>
        <v>-0.34121551598643274</v>
      </c>
      <c r="AS16" s="51">
        <f t="shared" si="10"/>
        <v>0.28870217386866542</v>
      </c>
      <c r="AT16" s="51">
        <f t="shared" si="10"/>
        <v>-0.83400952019296692</v>
      </c>
      <c r="AU16" s="51">
        <f t="shared" si="10"/>
        <v>0.50160950735172638</v>
      </c>
      <c r="AV16" s="51">
        <f t="shared" si="10"/>
        <v>-0.44859041922444215</v>
      </c>
      <c r="AW16" s="51">
        <f t="shared" si="10"/>
        <v>0.85412422646334474</v>
      </c>
      <c r="AX16" s="51" t="str">
        <f t="shared" si="10"/>
        <v>[-]</v>
      </c>
      <c r="AY16" s="51" t="str">
        <f t="shared" si="10"/>
        <v>[-]</v>
      </c>
      <c r="AZ16" s="51" t="str">
        <f t="shared" si="10"/>
        <v>[-]</v>
      </c>
      <c r="BA16" s="51" t="str">
        <f t="shared" si="10"/>
        <v>[-]</v>
      </c>
      <c r="BB16" s="51" t="str">
        <f t="shared" si="10"/>
        <v>[-]</v>
      </c>
      <c r="BC16" s="46"/>
      <c r="BD16" s="48">
        <f>B9</f>
        <v>10000</v>
      </c>
      <c r="BE16" s="26"/>
      <c r="BF16" s="26"/>
      <c r="BG16" s="46"/>
      <c r="BH16" s="48">
        <f>BD16</f>
        <v>10000</v>
      </c>
      <c r="BI16" s="120" t="str">
        <f t="shared" ref="BI16:BR16" si="11">C$29</f>
        <v>Lab A</v>
      </c>
      <c r="BJ16" s="120" t="str">
        <f t="shared" si="11"/>
        <v>Lab B</v>
      </c>
      <c r="BK16" s="120" t="str">
        <f t="shared" si="11"/>
        <v>Lab C</v>
      </c>
      <c r="BL16" s="120" t="str">
        <f t="shared" si="11"/>
        <v>Lab D</v>
      </c>
      <c r="BM16" s="120" t="str">
        <f t="shared" si="11"/>
        <v>Lab E</v>
      </c>
      <c r="BN16" s="120" t="str">
        <f t="shared" si="11"/>
        <v>Lab F</v>
      </c>
      <c r="BO16" s="120" t="str">
        <f t="shared" si="11"/>
        <v>Lab G</v>
      </c>
      <c r="BP16" s="120" t="str">
        <f t="shared" si="11"/>
        <v>Lab H</v>
      </c>
      <c r="BQ16" s="120" t="str">
        <f t="shared" si="11"/>
        <v>Lab I</v>
      </c>
      <c r="BR16" s="120" t="str">
        <f t="shared" si="11"/>
        <v>Lab J</v>
      </c>
    </row>
    <row r="17" spans="1:70" ht="15.75" customHeight="1" x14ac:dyDescent="0.3">
      <c r="A17" s="8"/>
      <c r="B17" s="9">
        <v>250</v>
      </c>
      <c r="C17" s="9">
        <v>0</v>
      </c>
      <c r="D17" s="9">
        <v>0</v>
      </c>
      <c r="E17" s="9">
        <v>0</v>
      </c>
      <c r="F17" s="160">
        <v>0.04</v>
      </c>
      <c r="G17" s="93">
        <f t="shared" si="2"/>
        <v>0.04</v>
      </c>
      <c r="K17" s="91"/>
      <c r="M17" s="159"/>
      <c r="T17" s="68"/>
      <c r="U17" s="8"/>
      <c r="V17" s="8"/>
      <c r="W17" s="8"/>
      <c r="X17" s="77"/>
      <c r="Y17" s="91"/>
      <c r="AL17" s="102" t="s">
        <v>53</v>
      </c>
      <c r="AM17" s="123"/>
      <c r="AN17" s="124" t="str">
        <f t="shared" ref="AN17" si="12">IF(AN16="[-]","[-]",IF(ABS(AN16)&lt;=1,"pass","X"))</f>
        <v>pass</v>
      </c>
      <c r="AO17" s="124" t="str">
        <f t="shared" ref="AO17" si="13">IF(AO16="[-]","[-]",IF(ABS(AO16)&lt;=1,"pass","X"))</f>
        <v>pass</v>
      </c>
      <c r="AP17" s="124" t="str">
        <f t="shared" ref="AP17" si="14">IF(AP16="[-]","[-]",IF(ABS(AP16)&lt;=1,"pass","X"))</f>
        <v>pass</v>
      </c>
      <c r="AQ17" s="124" t="str">
        <f t="shared" ref="AQ17" si="15">IF(AQ16="[-]","[-]",IF(ABS(AQ16)&lt;=1,"pass","X"))</f>
        <v>pass</v>
      </c>
      <c r="AR17" s="124" t="str">
        <f t="shared" ref="AR17" si="16">IF(AR16="[-]","[-]",IF(ABS(AR16)&lt;=1,"pass","X"))</f>
        <v>pass</v>
      </c>
      <c r="AS17" s="124" t="str">
        <f t="shared" ref="AS17" si="17">IF(AS16="[-]","[-]",IF(ABS(AS16)&lt;=1,"pass","X"))</f>
        <v>pass</v>
      </c>
      <c r="AT17" s="124" t="str">
        <f t="shared" ref="AT17" si="18">IF(AT16="[-]","[-]",IF(ABS(AT16)&lt;=1,"pass","X"))</f>
        <v>pass</v>
      </c>
      <c r="AU17" s="124" t="str">
        <f t="shared" ref="AU17" si="19">IF(AU16="[-]","[-]",IF(ABS(AU16)&lt;=1,"pass","X"))</f>
        <v>pass</v>
      </c>
      <c r="AV17" s="124" t="str">
        <f t="shared" ref="AV17" si="20">IF(AV16="[-]","[-]",IF(ABS(AV16)&lt;=1,"pass","X"))</f>
        <v>pass</v>
      </c>
      <c r="AW17" s="124" t="str">
        <f t="shared" ref="AW17" si="21">IF(AW16="[-]","[-]",IF(ABS(AW16)&lt;=1,"pass","X"))</f>
        <v>pass</v>
      </c>
      <c r="AX17" s="124" t="str">
        <f t="shared" ref="AX17" si="22">IF(AX16="[-]","[-]",IF(ABS(AX16)&lt;=1,"pass","X"))</f>
        <v>[-]</v>
      </c>
      <c r="AY17" s="124" t="str">
        <f t="shared" ref="AY17" si="23">IF(AY16="[-]","[-]",IF(ABS(AY16)&lt;=1,"pass","X"))</f>
        <v>[-]</v>
      </c>
      <c r="AZ17" s="124" t="str">
        <f t="shared" ref="AZ17" si="24">IF(AZ16="[-]","[-]",IF(ABS(AZ16)&lt;=1,"pass","X"))</f>
        <v>[-]</v>
      </c>
      <c r="BA17" s="124" t="str">
        <f t="shared" ref="BA17" si="25">IF(BA16="[-]","[-]",IF(ABS(BA16)&lt;=1,"pass","X"))</f>
        <v>[-]</v>
      </c>
      <c r="BB17" s="124" t="str">
        <f t="shared" ref="BB17" si="26">IF(BB16="[-]","[-]",IF(ABS(BB16)&lt;=1,"pass","X"))</f>
        <v>[-]</v>
      </c>
      <c r="BC17" s="46"/>
      <c r="BD17" s="48" t="str">
        <f>V29</f>
        <v>xCRV</v>
      </c>
      <c r="BE17" s="73" t="s">
        <v>57</v>
      </c>
      <c r="BF17" s="73" t="s">
        <v>58</v>
      </c>
      <c r="BG17" s="46"/>
      <c r="BH17" s="75" t="s">
        <v>54</v>
      </c>
      <c r="BI17" s="128" t="str">
        <f t="shared" ref="BI17:BR18" si="27">AN17</f>
        <v>pass</v>
      </c>
      <c r="BJ17" s="128" t="str">
        <f t="shared" si="27"/>
        <v>pass</v>
      </c>
      <c r="BK17" s="128" t="str">
        <f t="shared" si="27"/>
        <v>pass</v>
      </c>
      <c r="BL17" s="128" t="str">
        <f t="shared" si="27"/>
        <v>pass</v>
      </c>
      <c r="BM17" s="128" t="str">
        <f t="shared" si="27"/>
        <v>pass</v>
      </c>
      <c r="BN17" s="128" t="str">
        <f t="shared" si="27"/>
        <v>pass</v>
      </c>
      <c r="BO17" s="128" t="str">
        <f t="shared" si="27"/>
        <v>pass</v>
      </c>
      <c r="BP17" s="128" t="str">
        <f t="shared" si="27"/>
        <v>pass</v>
      </c>
      <c r="BQ17" s="128" t="str">
        <f t="shared" si="27"/>
        <v>pass</v>
      </c>
      <c r="BR17" s="128" t="str">
        <f t="shared" si="27"/>
        <v>pass</v>
      </c>
    </row>
    <row r="18" spans="1:70" ht="15" x14ac:dyDescent="0.25">
      <c r="A18" s="8"/>
      <c r="B18" s="9">
        <v>100</v>
      </c>
      <c r="C18" s="9">
        <v>0</v>
      </c>
      <c r="D18" s="9">
        <v>0</v>
      </c>
      <c r="E18" s="9">
        <v>0</v>
      </c>
      <c r="F18" s="160">
        <v>0.04</v>
      </c>
      <c r="G18" s="93">
        <f t="shared" si="2"/>
        <v>0.04</v>
      </c>
      <c r="K18" s="91"/>
      <c r="M18" s="159"/>
      <c r="T18" s="68"/>
      <c r="U18" s="8"/>
      <c r="V18" s="8"/>
      <c r="W18" s="8"/>
      <c r="X18" s="77"/>
      <c r="Y18" s="91"/>
      <c r="AB18" s="59"/>
      <c r="AC18" s="59"/>
      <c r="AD18" s="59"/>
      <c r="AE18" s="59"/>
      <c r="AF18" s="59"/>
      <c r="AG18" s="59"/>
      <c r="AH18" s="59"/>
      <c r="AI18" s="59"/>
      <c r="AL18" s="102" t="s">
        <v>52</v>
      </c>
      <c r="AM18" s="125"/>
      <c r="AN18" s="124" t="str">
        <f>IF(AN13="[-]","[-]",IF(AND(ABS(AN16)&lt;=1,(AN13&lt;=2)),"pass",(IF(AND(ABS(AN16)&gt;1,(AN13&lt;=2)),"X","?"))))</f>
        <v>pass</v>
      </c>
      <c r="AO18" s="124" t="str">
        <f t="shared" ref="AO18:BB18" si="28">IF(AO13="[-]","[-]",IF(AND(ABS(AO16)&lt;=1,(AO13&lt;=2)),"pass",(IF(AND(ABS(AO16)&gt;1,(AO13&lt;=2)),"X","?"))))</f>
        <v>pass</v>
      </c>
      <c r="AP18" s="124" t="str">
        <f t="shared" si="28"/>
        <v>pass</v>
      </c>
      <c r="AQ18" s="124" t="str">
        <f t="shared" si="28"/>
        <v>pass</v>
      </c>
      <c r="AR18" s="124" t="str">
        <f t="shared" si="28"/>
        <v>pass</v>
      </c>
      <c r="AS18" s="124" t="str">
        <f t="shared" si="28"/>
        <v>pass</v>
      </c>
      <c r="AT18" s="124" t="str">
        <f t="shared" si="28"/>
        <v>pass</v>
      </c>
      <c r="AU18" s="124" t="str">
        <f t="shared" si="28"/>
        <v>pass</v>
      </c>
      <c r="AV18" s="124" t="str">
        <f t="shared" si="28"/>
        <v>pass</v>
      </c>
      <c r="AW18" s="124" t="str">
        <f t="shared" si="28"/>
        <v>pass</v>
      </c>
      <c r="AX18" s="124" t="str">
        <f t="shared" si="28"/>
        <v>[-]</v>
      </c>
      <c r="AY18" s="124" t="str">
        <f t="shared" si="28"/>
        <v>[-]</v>
      </c>
      <c r="AZ18" s="124" t="str">
        <f t="shared" si="28"/>
        <v>[-]</v>
      </c>
      <c r="BA18" s="124" t="str">
        <f t="shared" si="28"/>
        <v>[-]</v>
      </c>
      <c r="BB18" s="124" t="str">
        <f t="shared" si="28"/>
        <v>[-]</v>
      </c>
      <c r="BC18" s="46"/>
      <c r="BD18" s="48" t="str">
        <f>V30</f>
        <v>(%)</v>
      </c>
      <c r="BE18" s="48" t="s">
        <v>30</v>
      </c>
      <c r="BF18" s="48" t="s">
        <v>31</v>
      </c>
      <c r="BG18" s="46"/>
      <c r="BH18" s="75" t="s">
        <v>52</v>
      </c>
      <c r="BI18" s="128" t="str">
        <f t="shared" si="27"/>
        <v>pass</v>
      </c>
      <c r="BJ18" s="128" t="str">
        <f t="shared" si="27"/>
        <v>pass</v>
      </c>
      <c r="BK18" s="128" t="str">
        <f t="shared" si="27"/>
        <v>pass</v>
      </c>
      <c r="BL18" s="128" t="str">
        <f t="shared" si="27"/>
        <v>pass</v>
      </c>
      <c r="BM18" s="128" t="str">
        <f t="shared" si="27"/>
        <v>pass</v>
      </c>
      <c r="BN18" s="128" t="str">
        <f t="shared" si="27"/>
        <v>pass</v>
      </c>
      <c r="BO18" s="128" t="str">
        <f t="shared" si="27"/>
        <v>pass</v>
      </c>
      <c r="BP18" s="128" t="str">
        <f t="shared" si="27"/>
        <v>pass</v>
      </c>
      <c r="BQ18" s="128" t="str">
        <f t="shared" si="27"/>
        <v>pass</v>
      </c>
      <c r="BR18" s="128" t="str">
        <f t="shared" si="27"/>
        <v>pass</v>
      </c>
    </row>
    <row r="19" spans="1:70" ht="15.75" x14ac:dyDescent="0.3">
      <c r="A19" s="8"/>
      <c r="B19" s="9">
        <v>100</v>
      </c>
      <c r="C19" s="9">
        <v>0</v>
      </c>
      <c r="D19" s="9">
        <v>0</v>
      </c>
      <c r="E19" s="9">
        <v>0</v>
      </c>
      <c r="F19" s="160">
        <v>0.06</v>
      </c>
      <c r="G19" s="93">
        <f t="shared" si="2"/>
        <v>0.06</v>
      </c>
      <c r="K19" s="91"/>
      <c r="M19" s="159"/>
      <c r="T19" s="68"/>
      <c r="U19" s="8"/>
      <c r="V19" s="8"/>
      <c r="W19" s="8"/>
      <c r="X19" s="77"/>
      <c r="Y19" s="91"/>
      <c r="AB19" s="59"/>
      <c r="AC19" s="59"/>
      <c r="AD19" s="59"/>
      <c r="AE19" s="59"/>
      <c r="AF19" s="59"/>
      <c r="AG19" s="59"/>
      <c r="AH19" s="59"/>
      <c r="AI19" s="59"/>
      <c r="AL19" s="125" t="s">
        <v>114</v>
      </c>
      <c r="AM19" s="125"/>
      <c r="AN19" s="146">
        <f>IF(AN14="[-]","[-]",AN14/ABS(AN10))</f>
        <v>-0.51742859619932957</v>
      </c>
      <c r="AO19" s="146">
        <f t="shared" ref="AO19:BB19" si="29">IF(AO14="[-]","[-]",AO14/ABS(AO10))</f>
        <v>-4.0484361119004747E-2</v>
      </c>
      <c r="AP19" s="146">
        <f t="shared" si="29"/>
        <v>0.1905297350465372</v>
      </c>
      <c r="AQ19" s="146">
        <f t="shared" si="29"/>
        <v>0.20792898653086087</v>
      </c>
      <c r="AR19" s="146">
        <f t="shared" si="29"/>
        <v>-0.34911710825577136</v>
      </c>
      <c r="AS19" s="146">
        <f t="shared" si="29"/>
        <v>0.29207521002651698</v>
      </c>
      <c r="AT19" s="146">
        <f t="shared" si="29"/>
        <v>-0.84517116452516194</v>
      </c>
      <c r="AU19" s="146">
        <f t="shared" si="29"/>
        <v>0.60039168702510359</v>
      </c>
      <c r="AV19" s="146">
        <f t="shared" si="29"/>
        <v>-0.57038629890729708</v>
      </c>
      <c r="AW19" s="146">
        <f t="shared" si="29"/>
        <v>0.87016135144325824</v>
      </c>
      <c r="AX19" s="146" t="str">
        <f t="shared" si="29"/>
        <v>[-]</v>
      </c>
      <c r="AY19" s="146" t="str">
        <f t="shared" si="29"/>
        <v>[-]</v>
      </c>
      <c r="AZ19" s="146" t="str">
        <f t="shared" si="29"/>
        <v>[-]</v>
      </c>
      <c r="BA19" s="146" t="str">
        <f t="shared" si="29"/>
        <v>[-]</v>
      </c>
      <c r="BB19" s="146" t="str">
        <f t="shared" si="29"/>
        <v>[-]</v>
      </c>
      <c r="BC19" s="46"/>
      <c r="BD19" s="50">
        <f>V31</f>
        <v>-0.14857946025698057</v>
      </c>
      <c r="BE19" s="50">
        <f>W31</f>
        <v>1.1412192021482834E-2</v>
      </c>
      <c r="BF19" s="50">
        <f>X31</f>
        <v>2.2824384042965669E-2</v>
      </c>
      <c r="BG19" s="46"/>
      <c r="BH19" s="75" t="s">
        <v>51</v>
      </c>
      <c r="BI19" s="128" t="str">
        <f t="shared" ref="BI19:BR19" si="30">AN21</f>
        <v>pass</v>
      </c>
      <c r="BJ19" s="128" t="str">
        <f t="shared" si="30"/>
        <v>pass</v>
      </c>
      <c r="BK19" s="128" t="str">
        <f t="shared" si="30"/>
        <v>pass</v>
      </c>
      <c r="BL19" s="128" t="str">
        <f t="shared" si="30"/>
        <v>pass</v>
      </c>
      <c r="BM19" s="128" t="str">
        <f t="shared" si="30"/>
        <v>pass</v>
      </c>
      <c r="BN19" s="128" t="str">
        <f t="shared" si="30"/>
        <v>pass</v>
      </c>
      <c r="BO19" s="128" t="str">
        <f t="shared" si="30"/>
        <v>pass</v>
      </c>
      <c r="BP19" s="128" t="str">
        <f t="shared" si="30"/>
        <v>pass</v>
      </c>
      <c r="BQ19" s="128" t="str">
        <f t="shared" si="30"/>
        <v>pass</v>
      </c>
      <c r="BR19" s="128" t="str">
        <f t="shared" si="30"/>
        <v>pass</v>
      </c>
    </row>
    <row r="20" spans="1:70" ht="15.75" x14ac:dyDescent="0.3">
      <c r="A20" s="8"/>
      <c r="B20" s="9">
        <v>75</v>
      </c>
      <c r="C20" s="9">
        <v>0</v>
      </c>
      <c r="D20" s="9">
        <v>0</v>
      </c>
      <c r="E20" s="9">
        <v>0</v>
      </c>
      <c r="F20" s="160">
        <v>0.06</v>
      </c>
      <c r="G20" s="93">
        <f t="shared" si="2"/>
        <v>0.06</v>
      </c>
      <c r="K20" s="91"/>
      <c r="M20" s="159"/>
      <c r="T20" s="68"/>
      <c r="U20" s="8"/>
      <c r="V20" s="8"/>
      <c r="W20" s="8"/>
      <c r="X20" s="77"/>
      <c r="Y20" s="91"/>
      <c r="AB20" s="59"/>
      <c r="AC20" s="59"/>
      <c r="AD20" s="59"/>
      <c r="AE20" s="59"/>
      <c r="AF20" s="59"/>
      <c r="AG20" s="59"/>
      <c r="AH20" s="59"/>
      <c r="AI20" s="59"/>
      <c r="AL20" s="102" t="s">
        <v>106</v>
      </c>
      <c r="AM20" s="125"/>
      <c r="AN20" s="146">
        <f>IF(AN10="[-]","[-]",NORMDIST(_xlfn.NORM.INV(0.975,AN9,ABS(AN10)/2),$BD$19,$BE$19,TRUE)-NORMDIST(_xlfn.NORM.INV(0.025,AN9,ABS(AN10)/2),$BD$19,$BE$19,TRUE))</f>
        <v>0.99999942417955989</v>
      </c>
      <c r="AO20" s="146">
        <f t="shared" ref="AO20:BB20" si="31">IF(AO10="[-]","[-]",NORMDIST(_xlfn.NORM.INV(0.975,AO9,ABS(AO10)/2),$BD$19,$BE$19,TRUE)-NORMDIST(_xlfn.NORM.INV(0.025,AO9,ABS(AO10)/2),$BD$19,$BE$19,TRUE))</f>
        <v>0.9999998438392973</v>
      </c>
      <c r="AP20" s="146">
        <f t="shared" si="31"/>
        <v>1</v>
      </c>
      <c r="AQ20" s="146">
        <f t="shared" si="31"/>
        <v>0.99999999999334188</v>
      </c>
      <c r="AR20" s="146">
        <f t="shared" si="31"/>
        <v>0.99999967408398704</v>
      </c>
      <c r="AS20" s="146">
        <f t="shared" si="31"/>
        <v>0.99999999999999767</v>
      </c>
      <c r="AT20" s="146">
        <f t="shared" si="31"/>
        <v>0.92183822222786671</v>
      </c>
      <c r="AU20" s="146">
        <f t="shared" si="31"/>
        <v>0.84080877871699733</v>
      </c>
      <c r="AV20" s="146">
        <f t="shared" si="31"/>
        <v>0.81487279847352545</v>
      </c>
      <c r="AW20" s="146">
        <f t="shared" si="31"/>
        <v>0.8320529931002798</v>
      </c>
      <c r="AX20" s="146" t="str">
        <f t="shared" si="31"/>
        <v>[-]</v>
      </c>
      <c r="AY20" s="146" t="str">
        <f t="shared" si="31"/>
        <v>[-]</v>
      </c>
      <c r="AZ20" s="146" t="str">
        <f t="shared" si="31"/>
        <v>[-]</v>
      </c>
      <c r="BA20" s="146" t="str">
        <f t="shared" si="31"/>
        <v>[-]</v>
      </c>
      <c r="BB20" s="146" t="str">
        <f t="shared" si="31"/>
        <v>[-]</v>
      </c>
      <c r="BC20" s="46"/>
      <c r="BE20" s="45"/>
      <c r="BF20" s="45"/>
      <c r="BG20" s="46"/>
    </row>
    <row r="21" spans="1:70" ht="15.75" customHeight="1" x14ac:dyDescent="0.2">
      <c r="A21" s="8"/>
      <c r="B21" s="9">
        <v>50</v>
      </c>
      <c r="C21" s="9">
        <v>0</v>
      </c>
      <c r="D21" s="9">
        <v>0</v>
      </c>
      <c r="E21" s="9">
        <v>0</v>
      </c>
      <c r="F21" s="160">
        <v>0.06</v>
      </c>
      <c r="G21" s="93">
        <f t="shared" si="2"/>
        <v>0.06</v>
      </c>
      <c r="K21" s="91"/>
      <c r="V21" s="90"/>
      <c r="W21" s="4"/>
      <c r="X21" s="91"/>
      <c r="Y21" s="91"/>
      <c r="AB21" s="59"/>
      <c r="AC21" s="59"/>
      <c r="AD21" s="59"/>
      <c r="AE21" s="59"/>
      <c r="AF21" s="59"/>
      <c r="AG21" s="59"/>
      <c r="AH21" s="59"/>
      <c r="AI21" s="59"/>
      <c r="AL21" s="102" t="s">
        <v>51</v>
      </c>
      <c r="AM21" s="125"/>
      <c r="AN21" s="124" t="str">
        <f>IF(AN20="[-]","[-]",IF((AND(AN20&gt;=0.35,ABS(AN16)&lt;=1)),"pass",IF(ABS(AN16)&gt;1,"X","?")))</f>
        <v>pass</v>
      </c>
      <c r="AO21" s="124" t="str">
        <f t="shared" ref="AO21:BB21" si="32">IF(AO20="[-]","[-]",IF((AND(AO20&gt;=0.35,ABS(AO16)&lt;=1)),"pass",IF(ABS(AO16)&gt;1,"X","?")))</f>
        <v>pass</v>
      </c>
      <c r="AP21" s="124" t="str">
        <f t="shared" si="32"/>
        <v>pass</v>
      </c>
      <c r="AQ21" s="124" t="str">
        <f t="shared" si="32"/>
        <v>pass</v>
      </c>
      <c r="AR21" s="124" t="str">
        <f t="shared" si="32"/>
        <v>pass</v>
      </c>
      <c r="AS21" s="124" t="str">
        <f t="shared" si="32"/>
        <v>pass</v>
      </c>
      <c r="AT21" s="124" t="str">
        <f t="shared" si="32"/>
        <v>pass</v>
      </c>
      <c r="AU21" s="124" t="str">
        <f t="shared" si="32"/>
        <v>pass</v>
      </c>
      <c r="AV21" s="124" t="str">
        <f t="shared" si="32"/>
        <v>pass</v>
      </c>
      <c r="AW21" s="124" t="str">
        <f t="shared" si="32"/>
        <v>pass</v>
      </c>
      <c r="AX21" s="124" t="str">
        <f t="shared" si="32"/>
        <v>[-]</v>
      </c>
      <c r="AY21" s="124" t="str">
        <f t="shared" si="32"/>
        <v>[-]</v>
      </c>
      <c r="AZ21" s="124" t="str">
        <f t="shared" si="32"/>
        <v>[-]</v>
      </c>
      <c r="BA21" s="124" t="str">
        <f t="shared" si="32"/>
        <v>[-]</v>
      </c>
      <c r="BB21" s="124" t="str">
        <f t="shared" si="32"/>
        <v>[-]</v>
      </c>
      <c r="BC21" s="46"/>
      <c r="BE21" s="45"/>
      <c r="BF21" s="45"/>
      <c r="BG21" s="46"/>
    </row>
    <row r="22" spans="1:70" ht="15" x14ac:dyDescent="0.25">
      <c r="A22" s="8"/>
      <c r="B22" s="9">
        <v>25</v>
      </c>
      <c r="C22" s="9">
        <v>0</v>
      </c>
      <c r="D22" s="9">
        <v>0</v>
      </c>
      <c r="E22" s="9">
        <v>0</v>
      </c>
      <c r="F22" s="160">
        <v>0.06</v>
      </c>
      <c r="G22" s="93">
        <f t="shared" si="2"/>
        <v>0.06</v>
      </c>
      <c r="K22" s="91"/>
      <c r="V22" s="90"/>
      <c r="W22" s="4"/>
      <c r="X22" s="91"/>
      <c r="Y22" s="91"/>
      <c r="AB22" s="59"/>
      <c r="AC22" s="59"/>
      <c r="AD22" s="59"/>
      <c r="AE22" s="59"/>
      <c r="AF22" s="59"/>
      <c r="AG22" s="59"/>
      <c r="AH22" s="59"/>
      <c r="AI22" s="59"/>
      <c r="AL22" s="78"/>
      <c r="AM22" s="64"/>
      <c r="AN22" s="156">
        <f>AN7+$AO$3</f>
        <v>1.05</v>
      </c>
      <c r="AO22" s="156">
        <f t="shared" ref="AO22:BB22" si="33">AO7+$AO$3</f>
        <v>2.0499999999999998</v>
      </c>
      <c r="AP22" s="156">
        <f t="shared" si="33"/>
        <v>3.05</v>
      </c>
      <c r="AQ22" s="156">
        <f t="shared" si="33"/>
        <v>4.05</v>
      </c>
      <c r="AR22" s="156">
        <f t="shared" si="33"/>
        <v>5.05</v>
      </c>
      <c r="AS22" s="156">
        <f t="shared" si="33"/>
        <v>6.05</v>
      </c>
      <c r="AT22" s="156">
        <f t="shared" si="33"/>
        <v>7.05</v>
      </c>
      <c r="AU22" s="156">
        <f t="shared" si="33"/>
        <v>8.0500000000000007</v>
      </c>
      <c r="AV22" s="156">
        <f t="shared" si="33"/>
        <v>9.0500000000000007</v>
      </c>
      <c r="AW22" s="156">
        <f t="shared" si="33"/>
        <v>10.050000000000001</v>
      </c>
      <c r="AX22" s="156">
        <f t="shared" si="33"/>
        <v>11.05</v>
      </c>
      <c r="AY22" s="156">
        <f t="shared" si="33"/>
        <v>12.05</v>
      </c>
      <c r="AZ22" s="156">
        <f t="shared" si="33"/>
        <v>13.05</v>
      </c>
      <c r="BA22" s="156">
        <f t="shared" si="33"/>
        <v>14.05</v>
      </c>
      <c r="BB22" s="156">
        <f t="shared" si="33"/>
        <v>15.05</v>
      </c>
      <c r="BC22" s="46"/>
    </row>
    <row r="23" spans="1:70" ht="17.45" customHeight="1" x14ac:dyDescent="0.2">
      <c r="A23" s="8"/>
      <c r="B23" s="9">
        <v>10</v>
      </c>
      <c r="C23" s="9">
        <v>0</v>
      </c>
      <c r="D23" s="9">
        <v>0</v>
      </c>
      <c r="E23" s="9">
        <v>0</v>
      </c>
      <c r="F23" s="160">
        <v>0.06</v>
      </c>
      <c r="G23" s="93">
        <f t="shared" si="2"/>
        <v>0.06</v>
      </c>
      <c r="K23" s="91"/>
      <c r="V23" s="90"/>
      <c r="W23" s="29"/>
      <c r="X23" s="92"/>
      <c r="Y23" s="91"/>
      <c r="AB23" s="59"/>
      <c r="AC23" s="59"/>
      <c r="AD23" s="59"/>
      <c r="AE23" s="59"/>
      <c r="AF23" s="59"/>
      <c r="AG23" s="59"/>
      <c r="AH23" s="59"/>
      <c r="AI23" s="59"/>
      <c r="AL23" s="8"/>
      <c r="AM23" s="113" t="str">
        <f t="shared" ref="AM23:BB23" si="34">B$29</f>
        <v>Set Point</v>
      </c>
      <c r="AN23" s="113" t="str">
        <f t="shared" si="34"/>
        <v>Lab A</v>
      </c>
      <c r="AO23" s="113" t="str">
        <f t="shared" si="34"/>
        <v>Lab B</v>
      </c>
      <c r="AP23" s="113" t="str">
        <f t="shared" si="34"/>
        <v>Lab C</v>
      </c>
      <c r="AQ23" s="113" t="str">
        <f t="shared" si="34"/>
        <v>Lab D</v>
      </c>
      <c r="AR23" s="113" t="str">
        <f t="shared" si="34"/>
        <v>Lab E</v>
      </c>
      <c r="AS23" s="113" t="str">
        <f t="shared" si="34"/>
        <v>Lab F</v>
      </c>
      <c r="AT23" s="113" t="str">
        <f t="shared" si="34"/>
        <v>Lab G</v>
      </c>
      <c r="AU23" s="113" t="str">
        <f t="shared" si="34"/>
        <v>Lab H</v>
      </c>
      <c r="AV23" s="113" t="str">
        <f t="shared" si="34"/>
        <v>Lab I</v>
      </c>
      <c r="AW23" s="113" t="str">
        <f t="shared" si="34"/>
        <v>Lab J</v>
      </c>
      <c r="AX23" s="113" t="str">
        <f t="shared" si="34"/>
        <v>Lab K</v>
      </c>
      <c r="AY23" s="113" t="str">
        <f t="shared" si="34"/>
        <v>Lab L</v>
      </c>
      <c r="AZ23" s="113" t="str">
        <f t="shared" si="34"/>
        <v>Lab M</v>
      </c>
      <c r="BA23" s="113" t="str">
        <f t="shared" si="34"/>
        <v>Lab N</v>
      </c>
      <c r="BB23" s="113" t="str">
        <f t="shared" si="34"/>
        <v>Lab O</v>
      </c>
      <c r="BC23" s="46"/>
    </row>
    <row r="24" spans="1:70" ht="15.75" x14ac:dyDescent="0.3">
      <c r="A24" s="8"/>
      <c r="B24" s="12">
        <v>10</v>
      </c>
      <c r="C24" s="12">
        <v>0</v>
      </c>
      <c r="D24" s="12">
        <v>0</v>
      </c>
      <c r="E24" s="12">
        <v>0</v>
      </c>
      <c r="F24" s="161">
        <v>0.06</v>
      </c>
      <c r="G24" s="166">
        <f t="shared" si="2"/>
        <v>0.06</v>
      </c>
      <c r="K24" s="92"/>
      <c r="V24" s="90"/>
      <c r="W24" s="29"/>
      <c r="X24" s="92"/>
      <c r="Y24" s="91"/>
      <c r="AB24" s="59"/>
      <c r="AC24" s="59"/>
      <c r="AD24" s="59"/>
      <c r="AE24" s="59"/>
      <c r="AF24" s="59"/>
      <c r="AG24" s="59"/>
      <c r="AH24" s="59"/>
      <c r="AI24" s="59"/>
      <c r="AL24" s="60" t="s">
        <v>112</v>
      </c>
      <c r="AM24" s="63">
        <f>B10</f>
        <v>7500</v>
      </c>
      <c r="AN24" s="49">
        <f t="shared" ref="AN24:BB24" si="35">C32</f>
        <v>-0.15367422011776843</v>
      </c>
      <c r="AO24" s="68">
        <f t="shared" si="35"/>
        <v>-0.11630826042980587</v>
      </c>
      <c r="AP24" s="68">
        <f t="shared" si="35"/>
        <v>-7.0000000000000007E-2</v>
      </c>
      <c r="AQ24" s="68">
        <f t="shared" si="35"/>
        <v>-0.1025283807511892</v>
      </c>
      <c r="AR24" s="68">
        <f t="shared" si="35"/>
        <v>-0.14000000000000001</v>
      </c>
      <c r="AS24" s="68">
        <f t="shared" si="35"/>
        <v>-9.2829304632151485E-2</v>
      </c>
      <c r="AT24" s="68">
        <f t="shared" si="35"/>
        <v>-0.21</v>
      </c>
      <c r="AU24" s="68">
        <f t="shared" si="35"/>
        <v>-9.6055088207990913E-2</v>
      </c>
      <c r="AV24" s="68">
        <f t="shared" si="35"/>
        <v>-0.12080618675545424</v>
      </c>
      <c r="AW24" s="68">
        <f t="shared" si="35"/>
        <v>-1.8991163360909894E-2</v>
      </c>
      <c r="AX24" s="68" t="str">
        <f t="shared" si="35"/>
        <v>[-]</v>
      </c>
      <c r="AY24" s="68" t="str">
        <f t="shared" si="35"/>
        <v>[-]</v>
      </c>
      <c r="AZ24" s="68" t="str">
        <f t="shared" si="35"/>
        <v>[-]</v>
      </c>
      <c r="BA24" s="68" t="str">
        <f t="shared" si="35"/>
        <v>[-]</v>
      </c>
      <c r="BB24" s="68" t="str">
        <f t="shared" si="35"/>
        <v>[-]</v>
      </c>
      <c r="BC24" s="46"/>
    </row>
    <row r="25" spans="1:70" ht="15.75" x14ac:dyDescent="0.3">
      <c r="A25" s="8"/>
      <c r="B25" s="12">
        <v>5</v>
      </c>
      <c r="C25" s="12">
        <v>0</v>
      </c>
      <c r="D25" s="12">
        <v>0</v>
      </c>
      <c r="E25" s="12">
        <v>0</v>
      </c>
      <c r="F25" s="161">
        <v>0.06</v>
      </c>
      <c r="G25" s="166">
        <f t="shared" si="2"/>
        <v>0.06</v>
      </c>
      <c r="K25" s="92"/>
      <c r="V25" s="90"/>
      <c r="W25" s="29"/>
      <c r="X25" s="92"/>
      <c r="Y25" s="91"/>
      <c r="AB25" s="59"/>
      <c r="AC25" s="59"/>
      <c r="AD25" s="59"/>
      <c r="AE25" s="59"/>
      <c r="AF25" s="59"/>
      <c r="AG25" s="59"/>
      <c r="AH25" s="59"/>
      <c r="AI25" s="59"/>
      <c r="AL25" s="60" t="s">
        <v>107</v>
      </c>
      <c r="AM25" s="79">
        <f t="shared" ref="AM25:AM31" si="36">AM24</f>
        <v>7500</v>
      </c>
      <c r="AN25" s="68">
        <f>C54</f>
        <v>0.12</v>
      </c>
      <c r="AO25" s="68">
        <f t="shared" ref="AO25:BB25" si="37">D54</f>
        <v>6.2333333333333331E-2</v>
      </c>
      <c r="AP25" s="68">
        <f t="shared" si="37"/>
        <v>0.15</v>
      </c>
      <c r="AQ25" s="68">
        <f t="shared" si="37"/>
        <v>0.10000000000000002</v>
      </c>
      <c r="AR25" s="68">
        <f t="shared" si="37"/>
        <v>0.09</v>
      </c>
      <c r="AS25" s="68">
        <f t="shared" si="37"/>
        <v>0.13</v>
      </c>
      <c r="AT25" s="68">
        <f t="shared" si="37"/>
        <v>0.12</v>
      </c>
      <c r="AU25" s="68">
        <f t="shared" si="37"/>
        <v>0.03</v>
      </c>
      <c r="AV25" s="68">
        <f t="shared" si="37"/>
        <v>2.5000000000000005E-2</v>
      </c>
      <c r="AW25" s="68">
        <f t="shared" si="37"/>
        <v>0.1</v>
      </c>
      <c r="AX25" s="68" t="str">
        <f t="shared" si="37"/>
        <v>[-]</v>
      </c>
      <c r="AY25" s="68" t="str">
        <f t="shared" si="37"/>
        <v>[-]</v>
      </c>
      <c r="AZ25" s="68" t="str">
        <f t="shared" si="37"/>
        <v>[-]</v>
      </c>
      <c r="BA25" s="68" t="str">
        <f t="shared" si="37"/>
        <v>[-]</v>
      </c>
      <c r="BB25" s="68" t="str">
        <f t="shared" si="37"/>
        <v>[-]</v>
      </c>
      <c r="BC25" s="46"/>
    </row>
    <row r="26" spans="1:70" ht="15.75" customHeight="1" thickBot="1" x14ac:dyDescent="0.35">
      <c r="A26" s="8"/>
      <c r="B26" s="13">
        <v>2</v>
      </c>
      <c r="C26" s="13">
        <v>0</v>
      </c>
      <c r="D26" s="13">
        <v>0</v>
      </c>
      <c r="E26" s="13">
        <v>0</v>
      </c>
      <c r="F26" s="162">
        <v>0.06</v>
      </c>
      <c r="G26" s="167">
        <f t="shared" si="2"/>
        <v>0.06</v>
      </c>
      <c r="K26" s="92"/>
      <c r="AB26" s="59"/>
      <c r="AC26" s="59"/>
      <c r="AD26" s="59"/>
      <c r="AE26" s="59"/>
      <c r="AF26" s="59"/>
      <c r="AG26" s="59"/>
      <c r="AH26" s="59"/>
      <c r="AI26" s="59"/>
      <c r="AL26" s="60" t="s">
        <v>105</v>
      </c>
      <c r="AM26" s="79">
        <f t="shared" si="36"/>
        <v>7500</v>
      </c>
      <c r="AN26" s="68">
        <f t="shared" ref="AN26:BB26" si="38">C76</f>
        <v>3.0846950010333052E-2</v>
      </c>
      <c r="AO26" s="68">
        <f t="shared" si="38"/>
        <v>7.2601134105683219E-3</v>
      </c>
      <c r="AP26" s="68">
        <f t="shared" si="38"/>
        <v>9.2036065839240233E-3</v>
      </c>
      <c r="AQ26" s="68">
        <f t="shared" si="38"/>
        <v>2.4186913910948988E-3</v>
      </c>
      <c r="AR26" s="68">
        <f t="shared" si="38"/>
        <v>1.250633647750733E-3</v>
      </c>
      <c r="AS26" s="68">
        <f t="shared" si="38"/>
        <v>1.1724204429590826E-3</v>
      </c>
      <c r="AT26" s="68">
        <f t="shared" si="38"/>
        <v>1.3005612277043606E-3</v>
      </c>
      <c r="AU26" s="68">
        <f t="shared" si="38"/>
        <v>9.7007886809107238E-3</v>
      </c>
      <c r="AV26" s="68">
        <f t="shared" si="38"/>
        <v>1.8473475180728022E-3</v>
      </c>
      <c r="AW26" s="68">
        <f t="shared" si="38"/>
        <v>0</v>
      </c>
      <c r="AX26" s="68" t="str">
        <f t="shared" si="38"/>
        <v>[-]</v>
      </c>
      <c r="AY26" s="68" t="str">
        <f t="shared" si="38"/>
        <v>[-]</v>
      </c>
      <c r="AZ26" s="68" t="str">
        <f t="shared" si="38"/>
        <v>[-]</v>
      </c>
      <c r="BA26" s="68" t="str">
        <f t="shared" si="38"/>
        <v>[-]</v>
      </c>
      <c r="BB26" s="68" t="str">
        <f t="shared" si="38"/>
        <v>[-]</v>
      </c>
      <c r="BC26" s="46"/>
    </row>
    <row r="27" spans="1:70" ht="16.5" customHeight="1" thickBot="1" x14ac:dyDescent="0.35">
      <c r="A27" s="8"/>
      <c r="B27" s="29"/>
      <c r="C27" s="92"/>
      <c r="D27" s="96"/>
      <c r="E27" s="77"/>
      <c r="F27" s="60"/>
      <c r="G27" s="60"/>
      <c r="H27" s="60"/>
      <c r="I27" s="60"/>
      <c r="J27" s="60"/>
      <c r="K27" s="60"/>
      <c r="L27" s="60"/>
      <c r="M27" s="59"/>
      <c r="N27" s="59"/>
      <c r="O27" s="59"/>
      <c r="P27" s="59"/>
      <c r="Q27" s="59"/>
      <c r="T27" s="60"/>
      <c r="U27" s="60"/>
      <c r="V27" s="60"/>
      <c r="W27" s="60"/>
      <c r="X27" s="60"/>
      <c r="Y27" s="60"/>
      <c r="Z27" s="60"/>
      <c r="AA27" s="60"/>
      <c r="AB27" s="59"/>
      <c r="AC27" s="59"/>
      <c r="AD27" s="59"/>
      <c r="AE27" s="59"/>
      <c r="AF27" s="59"/>
      <c r="AG27" s="59"/>
      <c r="AH27" s="59"/>
      <c r="AI27" s="59"/>
      <c r="AK27" s="60"/>
      <c r="AL27" s="60" t="s">
        <v>108</v>
      </c>
      <c r="AM27" s="79">
        <f t="shared" si="36"/>
        <v>7500</v>
      </c>
      <c r="AN27" s="68">
        <f t="shared" ref="AN27:BB27" si="39">C120</f>
        <v>0.1274815058153142</v>
      </c>
      <c r="AO27" s="68">
        <f t="shared" si="39"/>
        <v>6.955683784631643E-2</v>
      </c>
      <c r="AP27" s="68">
        <f t="shared" si="39"/>
        <v>0.15324720674175973</v>
      </c>
      <c r="AQ27" s="68">
        <f t="shared" si="39"/>
        <v>0.10443107807566367</v>
      </c>
      <c r="AR27" s="68">
        <f t="shared" si="39"/>
        <v>9.4876572896162761E-2</v>
      </c>
      <c r="AS27" s="68">
        <f t="shared" si="39"/>
        <v>0.13342179195954113</v>
      </c>
      <c r="AT27" s="68">
        <f t="shared" si="39"/>
        <v>0.12370000589938146</v>
      </c>
      <c r="AU27" s="68">
        <f t="shared" si="39"/>
        <v>4.3521320074552949E-2</v>
      </c>
      <c r="AV27" s="68">
        <f t="shared" si="39"/>
        <v>3.9094919015807285E-2</v>
      </c>
      <c r="AW27" s="68">
        <f t="shared" si="39"/>
        <v>0.1044030650891055</v>
      </c>
      <c r="AX27" s="68" t="str">
        <f t="shared" si="39"/>
        <v>[-]</v>
      </c>
      <c r="AY27" s="68" t="str">
        <f t="shared" si="39"/>
        <v>[-]</v>
      </c>
      <c r="AZ27" s="68" t="str">
        <f t="shared" si="39"/>
        <v>[-]</v>
      </c>
      <c r="BA27" s="68" t="str">
        <f t="shared" si="39"/>
        <v>[-]</v>
      </c>
      <c r="BB27" s="68" t="str">
        <f t="shared" si="39"/>
        <v>[-]</v>
      </c>
      <c r="BC27" s="46"/>
    </row>
    <row r="28" spans="1:70" ht="21" customHeight="1" thickBot="1" x14ac:dyDescent="0.35">
      <c r="B28" s="2" t="s">
        <v>115</v>
      </c>
      <c r="T28" s="170" t="s">
        <v>18</v>
      </c>
      <c r="U28" s="174"/>
      <c r="V28" s="175" t="s">
        <v>0</v>
      </c>
      <c r="W28" s="174"/>
      <c r="X28" s="174"/>
      <c r="Z28" s="16"/>
      <c r="AA28" s="17"/>
      <c r="AB28" s="17"/>
      <c r="AC28" s="59"/>
      <c r="AD28" s="59"/>
      <c r="AE28" s="59"/>
      <c r="AF28" s="59"/>
      <c r="AG28" s="59"/>
      <c r="AH28" s="59"/>
      <c r="AI28" s="59"/>
      <c r="AL28" s="60" t="s">
        <v>109</v>
      </c>
      <c r="AM28" s="79">
        <f t="shared" si="36"/>
        <v>7500</v>
      </c>
      <c r="AN28" s="68">
        <f t="shared" ref="AN28:BB28" si="40">C142</f>
        <v>0.35857882336423164</v>
      </c>
      <c r="AO28" s="68">
        <f t="shared" si="40"/>
        <v>0.49517628626574434</v>
      </c>
      <c r="AP28" s="68">
        <f t="shared" si="40"/>
        <v>0.20920020970370301</v>
      </c>
      <c r="AQ28" s="68">
        <f t="shared" si="40"/>
        <v>0.30097343205760807</v>
      </c>
      <c r="AR28" s="68">
        <f t="shared" si="40"/>
        <v>0.33362285288262483</v>
      </c>
      <c r="AS28" s="68">
        <f t="shared" si="40"/>
        <v>0.23094539041673418</v>
      </c>
      <c r="AT28" s="68">
        <f t="shared" si="40"/>
        <v>0.25023481465568381</v>
      </c>
      <c r="AU28" s="68">
        <f t="shared" si="40"/>
        <v>1.0509811823200079</v>
      </c>
      <c r="AV28" s="68">
        <f t="shared" si="40"/>
        <v>1.2022729758935975</v>
      </c>
      <c r="AW28" s="68">
        <f t="shared" si="40"/>
        <v>0.3</v>
      </c>
      <c r="AX28" s="68" t="str">
        <f t="shared" si="40"/>
        <v>[-]</v>
      </c>
      <c r="AY28" s="68" t="str">
        <f t="shared" si="40"/>
        <v>[-]</v>
      </c>
      <c r="AZ28" s="68" t="str">
        <f t="shared" si="40"/>
        <v>[-]</v>
      </c>
      <c r="BA28" s="68" t="str">
        <f t="shared" si="40"/>
        <v>[-]</v>
      </c>
      <c r="BB28" s="68" t="str">
        <f t="shared" si="40"/>
        <v>[-]</v>
      </c>
      <c r="BC28" s="46"/>
    </row>
    <row r="29" spans="1:70" ht="23.45" customHeight="1" x14ac:dyDescent="0.3">
      <c r="A29" s="62"/>
      <c r="B29" s="85" t="s">
        <v>17</v>
      </c>
      <c r="C29" s="122" t="s">
        <v>82</v>
      </c>
      <c r="D29" s="122" t="s">
        <v>83</v>
      </c>
      <c r="E29" s="122" t="s">
        <v>84</v>
      </c>
      <c r="F29" s="122" t="s">
        <v>85</v>
      </c>
      <c r="G29" s="122" t="s">
        <v>86</v>
      </c>
      <c r="H29" s="122" t="s">
        <v>87</v>
      </c>
      <c r="I29" s="122" t="s">
        <v>88</v>
      </c>
      <c r="J29" s="122" t="s">
        <v>67</v>
      </c>
      <c r="K29" s="122" t="s">
        <v>68</v>
      </c>
      <c r="L29" s="122" t="s">
        <v>69</v>
      </c>
      <c r="M29" s="122" t="s">
        <v>10</v>
      </c>
      <c r="N29" s="122" t="s">
        <v>11</v>
      </c>
      <c r="O29" s="122" t="s">
        <v>12</v>
      </c>
      <c r="P29" s="122" t="s">
        <v>13</v>
      </c>
      <c r="Q29" s="122" t="s">
        <v>14</v>
      </c>
      <c r="R29" s="138"/>
      <c r="S29" s="18"/>
      <c r="T29" s="171" t="s">
        <v>15</v>
      </c>
      <c r="U29" s="97" t="s">
        <v>17</v>
      </c>
      <c r="V29" s="211" t="s">
        <v>92</v>
      </c>
      <c r="W29" s="171" t="s">
        <v>57</v>
      </c>
      <c r="X29" s="171" t="s">
        <v>58</v>
      </c>
      <c r="Z29" s="18"/>
      <c r="AA29" s="18"/>
      <c r="AB29" s="19"/>
      <c r="AC29" s="59"/>
      <c r="AD29" s="59"/>
      <c r="AE29" s="59"/>
      <c r="AF29" s="59"/>
      <c r="AG29" s="59"/>
      <c r="AH29" s="59"/>
      <c r="AI29" s="59"/>
      <c r="AL29" s="60" t="s">
        <v>113</v>
      </c>
      <c r="AM29" s="79">
        <f t="shared" si="36"/>
        <v>7500</v>
      </c>
      <c r="AN29" s="68">
        <f t="shared" ref="AN29:BB29" si="41">C165</f>
        <v>-4.2697409802960995E-2</v>
      </c>
      <c r="AO29" s="68">
        <f t="shared" si="41"/>
        <v>-5.3314501149984289E-3</v>
      </c>
      <c r="AP29" s="68">
        <f t="shared" si="41"/>
        <v>4.0976810314807433E-2</v>
      </c>
      <c r="AQ29" s="68">
        <f t="shared" si="41"/>
        <v>8.4484295636182427E-3</v>
      </c>
      <c r="AR29" s="68">
        <f t="shared" si="41"/>
        <v>-2.9023189685192574E-2</v>
      </c>
      <c r="AS29" s="68">
        <f t="shared" si="41"/>
        <v>1.8147505682655954E-2</v>
      </c>
      <c r="AT29" s="68">
        <f t="shared" si="41"/>
        <v>-9.9023189685192553E-2</v>
      </c>
      <c r="AU29" s="68">
        <f t="shared" si="41"/>
        <v>1.4921722106816526E-2</v>
      </c>
      <c r="AV29" s="68">
        <f t="shared" si="41"/>
        <v>-9.8293764406467976E-3</v>
      </c>
      <c r="AW29" s="68">
        <f t="shared" si="41"/>
        <v>9.1985646953897549E-2</v>
      </c>
      <c r="AX29" s="68" t="str">
        <f t="shared" si="41"/>
        <v>[-]</v>
      </c>
      <c r="AY29" s="68" t="str">
        <f t="shared" si="41"/>
        <v>[-]</v>
      </c>
      <c r="AZ29" s="68" t="str">
        <f t="shared" si="41"/>
        <v>[-]</v>
      </c>
      <c r="BA29" s="68" t="str">
        <f t="shared" si="41"/>
        <v>[-]</v>
      </c>
      <c r="BB29" s="68" t="str">
        <f t="shared" si="41"/>
        <v>[-]</v>
      </c>
      <c r="BC29" s="46"/>
      <c r="BE29" s="45"/>
      <c r="BF29" s="45"/>
      <c r="BG29" s="46"/>
    </row>
    <row r="30" spans="1:70" ht="18" customHeight="1" thickBot="1" x14ac:dyDescent="0.35">
      <c r="B30" s="99"/>
      <c r="C30" s="99"/>
      <c r="D30" s="99"/>
      <c r="E30" s="99"/>
      <c r="F30" s="99"/>
      <c r="G30" s="99"/>
      <c r="H30" s="99"/>
      <c r="I30" s="99"/>
      <c r="J30" s="99"/>
      <c r="K30" s="99"/>
      <c r="L30" s="99"/>
      <c r="M30" s="100"/>
      <c r="N30" s="100"/>
      <c r="O30" s="100"/>
      <c r="P30" s="100"/>
      <c r="Q30" s="100"/>
      <c r="R30" s="139"/>
      <c r="S30" s="17"/>
      <c r="T30" s="99"/>
      <c r="U30" s="164"/>
      <c r="V30" s="164" t="s">
        <v>9</v>
      </c>
      <c r="W30" s="164" t="s">
        <v>23</v>
      </c>
      <c r="X30" s="164" t="s">
        <v>24</v>
      </c>
      <c r="Y30" s="104"/>
      <c r="Z30" s="18"/>
      <c r="AA30" s="18"/>
      <c r="AB30" s="18"/>
      <c r="AC30" s="90"/>
      <c r="AD30" s="90"/>
      <c r="AE30" s="18"/>
      <c r="AF30" s="18"/>
      <c r="AG30" s="90"/>
      <c r="AH30" s="59"/>
      <c r="AI30" s="59"/>
      <c r="AL30" s="60" t="s">
        <v>110</v>
      </c>
      <c r="AM30" s="79">
        <f t="shared" si="36"/>
        <v>7500</v>
      </c>
      <c r="AN30" s="68">
        <f t="shared" ref="AN30:BB30" si="42">C187</f>
        <v>0.12541022265500448</v>
      </c>
      <c r="AO30" s="68">
        <f t="shared" si="42"/>
        <v>6.5683660925808379E-2</v>
      </c>
      <c r="AP30" s="68">
        <f t="shared" si="42"/>
        <v>0.15152853195220187</v>
      </c>
      <c r="AQ30" s="68">
        <f t="shared" si="42"/>
        <v>0.10189229455401998</v>
      </c>
      <c r="AR30" s="68">
        <f t="shared" si="42"/>
        <v>9.2074718060707064E-2</v>
      </c>
      <c r="AS30" s="68">
        <f t="shared" si="42"/>
        <v>0.13144414856178605</v>
      </c>
      <c r="AT30" s="68">
        <f t="shared" si="42"/>
        <v>0.12156430841716995</v>
      </c>
      <c r="AU30" s="68">
        <f t="shared" si="42"/>
        <v>3.7017494816228368E-2</v>
      </c>
      <c r="AV30" s="68">
        <f t="shared" si="42"/>
        <v>3.169546204569889E-2</v>
      </c>
      <c r="AW30" s="68">
        <f t="shared" si="42"/>
        <v>0.10186358339189629</v>
      </c>
      <c r="AX30" s="68" t="str">
        <f t="shared" si="42"/>
        <v>[-]</v>
      </c>
      <c r="AY30" s="68" t="str">
        <f t="shared" si="42"/>
        <v>[-]</v>
      </c>
      <c r="AZ30" s="68" t="str">
        <f t="shared" si="42"/>
        <v>[-]</v>
      </c>
      <c r="BA30" s="68" t="str">
        <f t="shared" si="42"/>
        <v>[-]</v>
      </c>
      <c r="BB30" s="68" t="str">
        <f t="shared" si="42"/>
        <v>[-]</v>
      </c>
      <c r="BC30" s="46"/>
      <c r="BE30" s="45"/>
      <c r="BF30" s="45"/>
      <c r="BG30" s="46"/>
      <c r="BH30" s="48" t="s">
        <v>45</v>
      </c>
      <c r="BI30" s="48">
        <v>1</v>
      </c>
      <c r="BJ30" s="48">
        <v>2</v>
      </c>
      <c r="BK30" s="48">
        <v>3</v>
      </c>
      <c r="BL30" s="48">
        <v>4</v>
      </c>
      <c r="BM30" s="48">
        <v>5</v>
      </c>
      <c r="BN30" s="48">
        <v>6</v>
      </c>
      <c r="BO30" s="48">
        <v>7</v>
      </c>
      <c r="BP30" s="48">
        <v>8</v>
      </c>
      <c r="BQ30" s="48">
        <v>9</v>
      </c>
      <c r="BR30" s="48">
        <v>10</v>
      </c>
    </row>
    <row r="31" spans="1:70" ht="16.5" thickTop="1" x14ac:dyDescent="0.3">
      <c r="A31" s="8"/>
      <c r="B31" s="97">
        <f>B9</f>
        <v>10000</v>
      </c>
      <c r="C31" s="94">
        <v>-0.21067089180090012</v>
      </c>
      <c r="D31" s="94">
        <v>-0.15110298543339853</v>
      </c>
      <c r="E31" s="94">
        <v>-0.12</v>
      </c>
      <c r="F31" s="94">
        <v>-0.12778656160389448</v>
      </c>
      <c r="G31" s="94">
        <v>-0.18</v>
      </c>
      <c r="H31" s="94">
        <v>-0.11060968295353336</v>
      </c>
      <c r="I31" s="94">
        <v>-0.25</v>
      </c>
      <c r="J31" s="94">
        <v>-0.13056770964622746</v>
      </c>
      <c r="K31" s="94">
        <v>-0.162839117729663</v>
      </c>
      <c r="L31" s="94">
        <v>-6.1563325112654749E-2</v>
      </c>
      <c r="M31" s="94" t="s">
        <v>6</v>
      </c>
      <c r="N31" s="94" t="s">
        <v>6</v>
      </c>
      <c r="O31" s="94" t="s">
        <v>6</v>
      </c>
      <c r="P31" s="94" t="s">
        <v>6</v>
      </c>
      <c r="Q31" s="94" t="s">
        <v>6</v>
      </c>
      <c r="R31" s="140"/>
      <c r="S31" s="20"/>
      <c r="T31" s="172">
        <f>COUNT(X53,X71,X89,X107,X125,X143,X161,X179,X197,X215,X233,X251,X269,X287,X305)</f>
        <v>10</v>
      </c>
      <c r="U31" s="97">
        <f>B9</f>
        <v>10000</v>
      </c>
      <c r="V31" s="176">
        <f>IF(ISNUMBER(B9),Y325,"[-]")</f>
        <v>-0.14857946025698057</v>
      </c>
      <c r="W31" s="176">
        <f>IF(ISNUMBER(B9),X31/2,"[-]")</f>
        <v>1.1412192021482834E-2</v>
      </c>
      <c r="X31" s="178">
        <f>IF(ISNUMBER(B9),AD325,"[-]")</f>
        <v>2.2824384042965669E-2</v>
      </c>
      <c r="Y31" s="105"/>
      <c r="Z31" s="106"/>
      <c r="AA31" s="107"/>
      <c r="AB31" s="108"/>
      <c r="AC31" s="202"/>
      <c r="AD31" s="202"/>
      <c r="AE31" s="201"/>
      <c r="AF31" s="201"/>
      <c r="AG31" s="107"/>
      <c r="AL31" s="15" t="s">
        <v>111</v>
      </c>
      <c r="AM31" s="79">
        <f t="shared" si="36"/>
        <v>7500</v>
      </c>
      <c r="AN31" s="51">
        <f t="shared" ref="AN31:BB31" si="43">C209</f>
        <v>-0.34046195676104368</v>
      </c>
      <c r="AO31" s="51">
        <f t="shared" si="43"/>
        <v>-8.1168589567814406E-2</v>
      </c>
      <c r="AP31" s="51">
        <f t="shared" si="43"/>
        <v>0.270423066777504</v>
      </c>
      <c r="AQ31" s="51">
        <f t="shared" si="43"/>
        <v>8.2915294042565313E-2</v>
      </c>
      <c r="AR31" s="51">
        <f t="shared" si="43"/>
        <v>-0.31521345160195757</v>
      </c>
      <c r="AS31" s="51">
        <f t="shared" si="43"/>
        <v>0.13806248418982012</v>
      </c>
      <c r="AT31" s="51">
        <f t="shared" si="43"/>
        <v>-0.81457453239791844</v>
      </c>
      <c r="AU31" s="51">
        <f t="shared" si="43"/>
        <v>0.40309918812428347</v>
      </c>
      <c r="AV31" s="51">
        <f t="shared" si="43"/>
        <v>-0.31011936113992239</v>
      </c>
      <c r="AW31" s="51">
        <f t="shared" si="43"/>
        <v>0.9030277935540939</v>
      </c>
      <c r="AX31" s="51" t="str">
        <f t="shared" si="43"/>
        <v>[-]</v>
      </c>
      <c r="AY31" s="51" t="str">
        <f t="shared" si="43"/>
        <v>[-]</v>
      </c>
      <c r="AZ31" s="51" t="str">
        <f t="shared" si="43"/>
        <v>[-]</v>
      </c>
      <c r="BA31" s="51" t="str">
        <f t="shared" si="43"/>
        <v>[-]</v>
      </c>
      <c r="BB31" s="51" t="str">
        <f t="shared" si="43"/>
        <v>[-]</v>
      </c>
      <c r="BC31" s="46"/>
      <c r="BD31" s="48">
        <f>B10</f>
        <v>7500</v>
      </c>
      <c r="BE31" s="26"/>
      <c r="BF31" s="26"/>
      <c r="BG31" s="46"/>
      <c r="BH31" s="48">
        <f>BD31</f>
        <v>7500</v>
      </c>
      <c r="BI31" s="120" t="str">
        <f t="shared" ref="BI31:BR31" si="44">C$29</f>
        <v>Lab A</v>
      </c>
      <c r="BJ31" s="120" t="str">
        <f t="shared" si="44"/>
        <v>Lab B</v>
      </c>
      <c r="BK31" s="120" t="str">
        <f t="shared" si="44"/>
        <v>Lab C</v>
      </c>
      <c r="BL31" s="120" t="str">
        <f t="shared" si="44"/>
        <v>Lab D</v>
      </c>
      <c r="BM31" s="120" t="str">
        <f t="shared" si="44"/>
        <v>Lab E</v>
      </c>
      <c r="BN31" s="120" t="str">
        <f t="shared" si="44"/>
        <v>Lab F</v>
      </c>
      <c r="BO31" s="120" t="str">
        <f t="shared" si="44"/>
        <v>Lab G</v>
      </c>
      <c r="BP31" s="120" t="str">
        <f t="shared" si="44"/>
        <v>Lab H</v>
      </c>
      <c r="BQ31" s="120" t="str">
        <f t="shared" si="44"/>
        <v>Lab I</v>
      </c>
      <c r="BR31" s="120" t="str">
        <f t="shared" si="44"/>
        <v>Lab J</v>
      </c>
    </row>
    <row r="32" spans="1:70" ht="15.75" x14ac:dyDescent="0.3">
      <c r="A32" s="8"/>
      <c r="B32" s="97">
        <f t="shared" ref="B32:B48" si="45">B10</f>
        <v>7500</v>
      </c>
      <c r="C32" s="94">
        <v>-0.15367422011776843</v>
      </c>
      <c r="D32" s="94">
        <v>-0.11630826042980587</v>
      </c>
      <c r="E32" s="94">
        <v>-7.0000000000000007E-2</v>
      </c>
      <c r="F32" s="94">
        <v>-0.1025283807511892</v>
      </c>
      <c r="G32" s="94">
        <v>-0.14000000000000001</v>
      </c>
      <c r="H32" s="94">
        <v>-9.2829304632151485E-2</v>
      </c>
      <c r="I32" s="94">
        <v>-0.21</v>
      </c>
      <c r="J32" s="94">
        <v>-9.6055088207990913E-2</v>
      </c>
      <c r="K32" s="94">
        <v>-0.12080618675545424</v>
      </c>
      <c r="L32" s="94">
        <v>-1.8991163360909894E-2</v>
      </c>
      <c r="M32" s="94" t="s">
        <v>6</v>
      </c>
      <c r="N32" s="94" t="s">
        <v>6</v>
      </c>
      <c r="O32" s="94" t="s">
        <v>6</v>
      </c>
      <c r="P32" s="94" t="s">
        <v>6</v>
      </c>
      <c r="Q32" s="94" t="s">
        <v>6</v>
      </c>
      <c r="R32" s="140"/>
      <c r="S32" s="20"/>
      <c r="T32" s="172">
        <f t="shared" ref="T32:T48" si="46">COUNT(X54,X72,X90,X108,X126,X144,X162,X180,X198,X216,X234,X252,X270,X288,X306)</f>
        <v>10</v>
      </c>
      <c r="U32" s="97">
        <f t="shared" ref="U32:U48" si="47">B10</f>
        <v>7500</v>
      </c>
      <c r="V32" s="176">
        <f t="shared" ref="V32:V48" si="48">IF(ISNUMBER(B10),Y326,"[-]")</f>
        <v>-0.11097681031480744</v>
      </c>
      <c r="W32" s="176">
        <f t="shared" ref="W32:W48" si="49">IF(ISNUMBER(B10),X32/2,"[-]")</f>
        <v>1.1443452042130811E-2</v>
      </c>
      <c r="X32" s="178">
        <f t="shared" ref="X32:X48" si="50">IF(ISNUMBER(B10),AD326,"[-]")</f>
        <v>2.2886904084261622E-2</v>
      </c>
      <c r="Y32" s="105"/>
      <c r="Z32" s="106"/>
      <c r="AA32" s="107"/>
      <c r="AB32" s="108"/>
      <c r="AC32" s="202"/>
      <c r="AD32" s="202"/>
      <c r="AE32" s="201"/>
      <c r="AF32" s="201"/>
      <c r="AG32" s="107"/>
      <c r="AL32" s="102" t="s">
        <v>53</v>
      </c>
      <c r="AM32" s="123"/>
      <c r="AN32" s="124" t="str">
        <f t="shared" ref="AN32" si="51">IF(AN31="[-]","[-]",IF(ABS(AN31)&lt;=1,"pass","X"))</f>
        <v>pass</v>
      </c>
      <c r="AO32" s="124" t="str">
        <f t="shared" ref="AO32" si="52">IF(AO31="[-]","[-]",IF(ABS(AO31)&lt;=1,"pass","X"))</f>
        <v>pass</v>
      </c>
      <c r="AP32" s="124" t="str">
        <f t="shared" ref="AP32" si="53">IF(AP31="[-]","[-]",IF(ABS(AP31)&lt;=1,"pass","X"))</f>
        <v>pass</v>
      </c>
      <c r="AQ32" s="124" t="str">
        <f t="shared" ref="AQ32" si="54">IF(AQ31="[-]","[-]",IF(ABS(AQ31)&lt;=1,"pass","X"))</f>
        <v>pass</v>
      </c>
      <c r="AR32" s="124" t="str">
        <f t="shared" ref="AR32" si="55">IF(AR31="[-]","[-]",IF(ABS(AR31)&lt;=1,"pass","X"))</f>
        <v>pass</v>
      </c>
      <c r="AS32" s="124" t="str">
        <f t="shared" ref="AS32" si="56">IF(AS31="[-]","[-]",IF(ABS(AS31)&lt;=1,"pass","X"))</f>
        <v>pass</v>
      </c>
      <c r="AT32" s="124" t="str">
        <f t="shared" ref="AT32" si="57">IF(AT31="[-]","[-]",IF(ABS(AT31)&lt;=1,"pass","X"))</f>
        <v>pass</v>
      </c>
      <c r="AU32" s="124" t="str">
        <f t="shared" ref="AU32" si="58">IF(AU31="[-]","[-]",IF(ABS(AU31)&lt;=1,"pass","X"))</f>
        <v>pass</v>
      </c>
      <c r="AV32" s="124" t="str">
        <f t="shared" ref="AV32" si="59">IF(AV31="[-]","[-]",IF(ABS(AV31)&lt;=1,"pass","X"))</f>
        <v>pass</v>
      </c>
      <c r="AW32" s="124" t="str">
        <f t="shared" ref="AW32" si="60">IF(AW31="[-]","[-]",IF(ABS(AW31)&lt;=1,"pass","X"))</f>
        <v>pass</v>
      </c>
      <c r="AX32" s="124" t="str">
        <f t="shared" ref="AX32" si="61">IF(AX31="[-]","[-]",IF(ABS(AX31)&lt;=1,"pass","X"))</f>
        <v>[-]</v>
      </c>
      <c r="AY32" s="124" t="str">
        <f t="shared" ref="AY32" si="62">IF(AY31="[-]","[-]",IF(ABS(AY31)&lt;=1,"pass","X"))</f>
        <v>[-]</v>
      </c>
      <c r="AZ32" s="124" t="str">
        <f t="shared" ref="AZ32" si="63">IF(AZ31="[-]","[-]",IF(ABS(AZ31)&lt;=1,"pass","X"))</f>
        <v>[-]</v>
      </c>
      <c r="BA32" s="124" t="str">
        <f t="shared" ref="BA32" si="64">IF(BA31="[-]","[-]",IF(ABS(BA31)&lt;=1,"pass","X"))</f>
        <v>[-]</v>
      </c>
      <c r="BB32" s="124" t="str">
        <f t="shared" ref="BB32" si="65">IF(BB31="[-]","[-]",IF(ABS(BB31)&lt;=1,"pass","X"))</f>
        <v>[-]</v>
      </c>
      <c r="BC32" s="46"/>
      <c r="BD32" s="48" t="str">
        <f>BD17</f>
        <v>xCRV</v>
      </c>
      <c r="BE32" s="73" t="s">
        <v>57</v>
      </c>
      <c r="BF32" s="73" t="s">
        <v>58</v>
      </c>
      <c r="BG32" s="46"/>
      <c r="BH32" s="75" t="s">
        <v>54</v>
      </c>
      <c r="BI32" s="128" t="str">
        <f t="shared" ref="BI32:BR33" si="66">AN32</f>
        <v>pass</v>
      </c>
      <c r="BJ32" s="128" t="str">
        <f t="shared" si="66"/>
        <v>pass</v>
      </c>
      <c r="BK32" s="128" t="str">
        <f t="shared" si="66"/>
        <v>pass</v>
      </c>
      <c r="BL32" s="128" t="str">
        <f t="shared" si="66"/>
        <v>pass</v>
      </c>
      <c r="BM32" s="128" t="str">
        <f t="shared" si="66"/>
        <v>pass</v>
      </c>
      <c r="BN32" s="128" t="str">
        <f t="shared" si="66"/>
        <v>pass</v>
      </c>
      <c r="BO32" s="128" t="str">
        <f t="shared" si="66"/>
        <v>pass</v>
      </c>
      <c r="BP32" s="128" t="str">
        <f t="shared" si="66"/>
        <v>pass</v>
      </c>
      <c r="BQ32" s="128" t="str">
        <f t="shared" si="66"/>
        <v>pass</v>
      </c>
      <c r="BR32" s="128" t="str">
        <f t="shared" si="66"/>
        <v>pass</v>
      </c>
    </row>
    <row r="33" spans="1:74" x14ac:dyDescent="0.2">
      <c r="A33" s="8"/>
      <c r="B33" s="97">
        <f t="shared" si="45"/>
        <v>5000</v>
      </c>
      <c r="C33" s="94">
        <v>-0.11857789838174299</v>
      </c>
      <c r="D33" s="94">
        <v>-9.5907742253865044E-2</v>
      </c>
      <c r="E33" s="94">
        <v>-5.3333333333333337E-2</v>
      </c>
      <c r="F33" s="94">
        <v>-9.475867195379202E-2</v>
      </c>
      <c r="G33" s="94">
        <v>-0.13</v>
      </c>
      <c r="H33" s="94">
        <v>-6.1248337636103233E-2</v>
      </c>
      <c r="I33" s="94">
        <v>-0.18</v>
      </c>
      <c r="J33" s="94">
        <v>-7.6252394178839042E-2</v>
      </c>
      <c r="K33" s="94">
        <v>-0.10597231405672482</v>
      </c>
      <c r="L33" s="94">
        <v>-8.048764813517427E-3</v>
      </c>
      <c r="M33" s="94" t="s">
        <v>6</v>
      </c>
      <c r="N33" s="94" t="s">
        <v>6</v>
      </c>
      <c r="O33" s="94" t="s">
        <v>6</v>
      </c>
      <c r="P33" s="94" t="s">
        <v>6</v>
      </c>
      <c r="Q33" s="94" t="s">
        <v>6</v>
      </c>
      <c r="R33" s="140"/>
      <c r="S33" s="20"/>
      <c r="T33" s="172">
        <f t="shared" si="46"/>
        <v>10</v>
      </c>
      <c r="U33" s="97">
        <f t="shared" si="47"/>
        <v>5000</v>
      </c>
      <c r="V33" s="176">
        <f t="shared" si="48"/>
        <v>-9.2739972441654633E-2</v>
      </c>
      <c r="W33" s="176">
        <f t="shared" si="49"/>
        <v>1.1441024589578621E-2</v>
      </c>
      <c r="X33" s="178">
        <f t="shared" si="50"/>
        <v>2.2882049179157243E-2</v>
      </c>
      <c r="Y33" s="105"/>
      <c r="Z33" s="106"/>
      <c r="AA33" s="107"/>
      <c r="AB33" s="108"/>
      <c r="AC33" s="202"/>
      <c r="AD33" s="202"/>
      <c r="AE33" s="201"/>
      <c r="AF33" s="201"/>
      <c r="AG33" s="107"/>
      <c r="AL33" s="102" t="s">
        <v>52</v>
      </c>
      <c r="AM33" s="125"/>
      <c r="AN33" s="124" t="str">
        <f>IF(AN28="[-]","[-]",IF(AND(ABS(AN31)&lt;=1,(AN28&lt;=2)),"pass",(IF(AND(ABS(AN31)&gt;1,(AN28&lt;=2)),"X","?"))))</f>
        <v>pass</v>
      </c>
      <c r="AO33" s="124" t="str">
        <f t="shared" ref="AO33:BB33" si="67">IF(AO28="[-]","[-]",IF(AND(ABS(AO31)&lt;=1,(AO28&lt;=2)),"pass",(IF(AND(ABS(AO31)&gt;1,(AO28&lt;=2)),"X","?"))))</f>
        <v>pass</v>
      </c>
      <c r="AP33" s="124" t="str">
        <f t="shared" si="67"/>
        <v>pass</v>
      </c>
      <c r="AQ33" s="124" t="str">
        <f t="shared" si="67"/>
        <v>pass</v>
      </c>
      <c r="AR33" s="124" t="str">
        <f t="shared" si="67"/>
        <v>pass</v>
      </c>
      <c r="AS33" s="124" t="str">
        <f t="shared" si="67"/>
        <v>pass</v>
      </c>
      <c r="AT33" s="124" t="str">
        <f t="shared" si="67"/>
        <v>pass</v>
      </c>
      <c r="AU33" s="124" t="str">
        <f t="shared" si="67"/>
        <v>pass</v>
      </c>
      <c r="AV33" s="124" t="str">
        <f t="shared" si="67"/>
        <v>pass</v>
      </c>
      <c r="AW33" s="124" t="str">
        <f t="shared" si="67"/>
        <v>pass</v>
      </c>
      <c r="AX33" s="124" t="str">
        <f t="shared" si="67"/>
        <v>[-]</v>
      </c>
      <c r="AY33" s="124" t="str">
        <f t="shared" si="67"/>
        <v>[-]</v>
      </c>
      <c r="AZ33" s="124" t="str">
        <f t="shared" si="67"/>
        <v>[-]</v>
      </c>
      <c r="BA33" s="124" t="str">
        <f t="shared" si="67"/>
        <v>[-]</v>
      </c>
      <c r="BB33" s="124" t="str">
        <f t="shared" si="67"/>
        <v>[-]</v>
      </c>
      <c r="BC33" s="46"/>
      <c r="BD33" s="48" t="str">
        <f>BD18</f>
        <v>(%)</v>
      </c>
      <c r="BE33" s="48" t="s">
        <v>30</v>
      </c>
      <c r="BF33" s="48" t="s">
        <v>31</v>
      </c>
      <c r="BG33" s="46"/>
      <c r="BH33" s="75" t="s">
        <v>52</v>
      </c>
      <c r="BI33" s="128" t="str">
        <f t="shared" si="66"/>
        <v>pass</v>
      </c>
      <c r="BJ33" s="128" t="str">
        <f t="shared" si="66"/>
        <v>pass</v>
      </c>
      <c r="BK33" s="128" t="str">
        <f t="shared" si="66"/>
        <v>pass</v>
      </c>
      <c r="BL33" s="128" t="str">
        <f t="shared" si="66"/>
        <v>pass</v>
      </c>
      <c r="BM33" s="128" t="str">
        <f t="shared" si="66"/>
        <v>pass</v>
      </c>
      <c r="BN33" s="128" t="str">
        <f t="shared" si="66"/>
        <v>pass</v>
      </c>
      <c r="BO33" s="128" t="str">
        <f t="shared" si="66"/>
        <v>pass</v>
      </c>
      <c r="BP33" s="128" t="str">
        <f t="shared" si="66"/>
        <v>pass</v>
      </c>
      <c r="BQ33" s="128" t="str">
        <f t="shared" si="66"/>
        <v>pass</v>
      </c>
      <c r="BR33" s="128" t="str">
        <f t="shared" si="66"/>
        <v>pass</v>
      </c>
    </row>
    <row r="34" spans="1:74" ht="15.75" x14ac:dyDescent="0.3">
      <c r="A34" s="8"/>
      <c r="B34" s="97">
        <f t="shared" si="45"/>
        <v>2500</v>
      </c>
      <c r="C34" s="94">
        <v>-0.16174811998970265</v>
      </c>
      <c r="D34" s="94">
        <v>-0.10655276202367396</v>
      </c>
      <c r="E34" s="94">
        <v>-5.3333333333333337E-2</v>
      </c>
      <c r="F34" s="94">
        <v>-0.10661426162063276</v>
      </c>
      <c r="G34" s="94">
        <v>-0.14000000000000001</v>
      </c>
      <c r="H34" s="94">
        <v>-4.9939275936900195E-2</v>
      </c>
      <c r="I34" s="94">
        <v>-0.13</v>
      </c>
      <c r="J34" s="94">
        <v>-8.5113747375513804E-2</v>
      </c>
      <c r="K34" s="94">
        <v>-0.11948477397450408</v>
      </c>
      <c r="L34" s="94">
        <v>-1.7298705944823255E-2</v>
      </c>
      <c r="M34" s="94" t="s">
        <v>6</v>
      </c>
      <c r="N34" s="94" t="s">
        <v>6</v>
      </c>
      <c r="O34" s="94" t="s">
        <v>6</v>
      </c>
      <c r="P34" s="94" t="s">
        <v>6</v>
      </c>
      <c r="Q34" s="94" t="s">
        <v>6</v>
      </c>
      <c r="R34" s="140"/>
      <c r="S34" s="20"/>
      <c r="T34" s="172">
        <f t="shared" si="46"/>
        <v>10</v>
      </c>
      <c r="U34" s="97">
        <f t="shared" si="47"/>
        <v>2500</v>
      </c>
      <c r="V34" s="176">
        <f t="shared" si="48"/>
        <v>-0.10294377298439421</v>
      </c>
      <c r="W34" s="176">
        <f t="shared" si="49"/>
        <v>1.1363126082854764E-2</v>
      </c>
      <c r="X34" s="178">
        <f t="shared" si="50"/>
        <v>2.2726252165709528E-2</v>
      </c>
      <c r="Y34" s="109"/>
      <c r="Z34" s="106"/>
      <c r="AA34" s="107"/>
      <c r="AB34" s="108"/>
      <c r="AC34" s="202"/>
      <c r="AD34" s="202"/>
      <c r="AE34" s="201"/>
      <c r="AF34" s="201"/>
      <c r="AG34" s="107"/>
      <c r="AL34" s="125" t="s">
        <v>114</v>
      </c>
      <c r="AM34" s="125"/>
      <c r="AN34" s="146">
        <f>IF(AN29="[-]","[-]",AN29/ABS(AN25))</f>
        <v>-0.35581174835800833</v>
      </c>
      <c r="AO34" s="146">
        <f t="shared" ref="AO34:BB34" si="68">IF(AO29="[-]","[-]",AO29/ABS(AO25))</f>
        <v>-8.5531285267354484E-2</v>
      </c>
      <c r="AP34" s="146">
        <f t="shared" si="68"/>
        <v>0.27317873543204957</v>
      </c>
      <c r="AQ34" s="146">
        <f t="shared" si="68"/>
        <v>8.4484295636182413E-2</v>
      </c>
      <c r="AR34" s="146">
        <f t="shared" si="68"/>
        <v>-0.32247988539102862</v>
      </c>
      <c r="AS34" s="146">
        <f t="shared" si="68"/>
        <v>0.13959619755889194</v>
      </c>
      <c r="AT34" s="146">
        <f t="shared" si="68"/>
        <v>-0.8251932473766046</v>
      </c>
      <c r="AU34" s="146">
        <f t="shared" si="68"/>
        <v>0.49739073689388424</v>
      </c>
      <c r="AV34" s="146">
        <f t="shared" si="68"/>
        <v>-0.39317505762587185</v>
      </c>
      <c r="AW34" s="146">
        <f t="shared" si="68"/>
        <v>0.91985646953897549</v>
      </c>
      <c r="AX34" s="146" t="str">
        <f t="shared" si="68"/>
        <v>[-]</v>
      </c>
      <c r="AY34" s="146" t="str">
        <f t="shared" si="68"/>
        <v>[-]</v>
      </c>
      <c r="AZ34" s="146" t="str">
        <f t="shared" si="68"/>
        <v>[-]</v>
      </c>
      <c r="BA34" s="146" t="str">
        <f t="shared" si="68"/>
        <v>[-]</v>
      </c>
      <c r="BB34" s="146" t="str">
        <f t="shared" si="68"/>
        <v>[-]</v>
      </c>
      <c r="BC34" s="46"/>
      <c r="BD34" s="50">
        <f>V32</f>
        <v>-0.11097681031480744</v>
      </c>
      <c r="BE34" s="50">
        <f>W32</f>
        <v>1.1443452042130811E-2</v>
      </c>
      <c r="BF34" s="50">
        <f>X32</f>
        <v>2.2886904084261622E-2</v>
      </c>
      <c r="BG34" s="46"/>
      <c r="BH34" s="75" t="s">
        <v>51</v>
      </c>
      <c r="BI34" s="128" t="str">
        <f t="shared" ref="BI34:BR34" si="69">AN36</f>
        <v>pass</v>
      </c>
      <c r="BJ34" s="128" t="str">
        <f t="shared" si="69"/>
        <v>pass</v>
      </c>
      <c r="BK34" s="128" t="str">
        <f t="shared" si="69"/>
        <v>pass</v>
      </c>
      <c r="BL34" s="128" t="str">
        <f t="shared" si="69"/>
        <v>pass</v>
      </c>
      <c r="BM34" s="128" t="str">
        <f t="shared" si="69"/>
        <v>pass</v>
      </c>
      <c r="BN34" s="128" t="str">
        <f t="shared" si="69"/>
        <v>pass</v>
      </c>
      <c r="BO34" s="128" t="str">
        <f t="shared" si="69"/>
        <v>pass</v>
      </c>
      <c r="BP34" s="128" t="str">
        <f t="shared" si="69"/>
        <v>pass</v>
      </c>
      <c r="BQ34" s="128" t="str">
        <f t="shared" si="69"/>
        <v>pass</v>
      </c>
      <c r="BR34" s="128" t="str">
        <f t="shared" si="69"/>
        <v>pass</v>
      </c>
      <c r="BS34" s="71"/>
      <c r="BT34" s="71"/>
      <c r="BV34" s="7"/>
    </row>
    <row r="35" spans="1:74" ht="15.75" x14ac:dyDescent="0.3">
      <c r="A35" s="8"/>
      <c r="B35" s="97">
        <f t="shared" si="45"/>
        <v>1000</v>
      </c>
      <c r="C35" s="94">
        <v>-0.13226757661834992</v>
      </c>
      <c r="D35" s="94">
        <v>-5.5968211647231841E-2</v>
      </c>
      <c r="E35" s="94">
        <v>-1.3333333333333334E-2</v>
      </c>
      <c r="F35" s="94">
        <v>-7.1106024386193747E-2</v>
      </c>
      <c r="G35" s="94">
        <v>-0.1</v>
      </c>
      <c r="H35" s="94">
        <v>-3.8820761279728097E-2</v>
      </c>
      <c r="I35" s="94">
        <v>-0.05</v>
      </c>
      <c r="J35" s="94">
        <v>-5.4795687854813958E-2</v>
      </c>
      <c r="K35" s="94">
        <v>-7.0417056043775531E-2</v>
      </c>
      <c r="L35" s="94">
        <v>9.9692869527301456E-3</v>
      </c>
      <c r="M35" s="94" t="s">
        <v>6</v>
      </c>
      <c r="N35" s="94" t="s">
        <v>6</v>
      </c>
      <c r="O35" s="94" t="s">
        <v>6</v>
      </c>
      <c r="P35" s="94" t="s">
        <v>6</v>
      </c>
      <c r="Q35" s="94" t="s">
        <v>6</v>
      </c>
      <c r="R35" s="140"/>
      <c r="S35" s="20"/>
      <c r="T35" s="172">
        <f t="shared" si="46"/>
        <v>10</v>
      </c>
      <c r="U35" s="97">
        <f t="shared" si="47"/>
        <v>1000</v>
      </c>
      <c r="V35" s="176">
        <f t="shared" si="48"/>
        <v>-6.2331726279806092E-2</v>
      </c>
      <c r="W35" s="176">
        <f t="shared" si="49"/>
        <v>1.1720991838176925E-2</v>
      </c>
      <c r="X35" s="178">
        <f t="shared" si="50"/>
        <v>2.3441983676353851E-2</v>
      </c>
      <c r="Y35" s="109"/>
      <c r="Z35" s="106"/>
      <c r="AA35" s="107"/>
      <c r="AB35" s="108"/>
      <c r="AC35" s="202"/>
      <c r="AD35" s="202"/>
      <c r="AE35" s="201"/>
      <c r="AF35" s="201"/>
      <c r="AG35" s="107"/>
      <c r="AL35" s="102" t="s">
        <v>106</v>
      </c>
      <c r="AM35" s="125"/>
      <c r="AN35" s="146">
        <f>IF(AN25="[-]","[-]",NORMDIST(_xlfn.NORM.INV(0.975,AN24,ABS(AN25)/2),$BD$34,$BE$34,TRUE)-NORMDIST(_xlfn.NORM.INV(0.025,AN24,ABS(AN25)/2),$BD$34,$BE$34,TRUE))</f>
        <v>0.99999999997030509</v>
      </c>
      <c r="AO35" s="146">
        <f t="shared" ref="AO35:BB35" si="70">IF(AO25="[-]","[-]",NORMDIST(_xlfn.NORM.INV(0.975,AO24,ABS(AO25)/2),$BD$34,$BE$34,TRUE)-NORMDIST(_xlfn.NORM.INV(0.025,AO24,ABS(AO25)/2),$BD$34,$BE$34,TRUE))</f>
        <v>0.99999944478006497</v>
      </c>
      <c r="AP35" s="146">
        <f t="shared" si="70"/>
        <v>1</v>
      </c>
      <c r="AQ35" s="146">
        <f t="shared" si="70"/>
        <v>0.99999999999999745</v>
      </c>
      <c r="AR35" s="146">
        <f t="shared" si="70"/>
        <v>0.99999988363754821</v>
      </c>
      <c r="AS35" s="146">
        <f t="shared" si="70"/>
        <v>1</v>
      </c>
      <c r="AT35" s="146">
        <f t="shared" si="70"/>
        <v>0.94772329120800014</v>
      </c>
      <c r="AU35" s="146">
        <f t="shared" si="70"/>
        <v>0.89703833085096918</v>
      </c>
      <c r="AV35" s="146">
        <f t="shared" si="70"/>
        <v>0.89872313388981029</v>
      </c>
      <c r="AW35" s="146">
        <f t="shared" si="70"/>
        <v>0.7003523600843975</v>
      </c>
      <c r="AX35" s="146" t="str">
        <f t="shared" si="70"/>
        <v>[-]</v>
      </c>
      <c r="AY35" s="146" t="str">
        <f t="shared" si="70"/>
        <v>[-]</v>
      </c>
      <c r="AZ35" s="146" t="str">
        <f t="shared" si="70"/>
        <v>[-]</v>
      </c>
      <c r="BA35" s="146" t="str">
        <f t="shared" si="70"/>
        <v>[-]</v>
      </c>
      <c r="BB35" s="146" t="str">
        <f t="shared" si="70"/>
        <v>[-]</v>
      </c>
      <c r="BC35" s="46"/>
      <c r="BS35" s="71"/>
      <c r="BT35" s="71"/>
      <c r="BV35" s="7"/>
    </row>
    <row r="36" spans="1:74" x14ac:dyDescent="0.2">
      <c r="A36" s="8"/>
      <c r="B36" s="97">
        <f t="shared" si="45"/>
        <v>1000</v>
      </c>
      <c r="C36" s="94">
        <v>-0.1627182911138404</v>
      </c>
      <c r="D36" s="94">
        <v>-0.12052032154703833</v>
      </c>
      <c r="E36" s="94">
        <v>-8.6336605684532705E-2</v>
      </c>
      <c r="F36" s="94">
        <v>-0.12018187735824337</v>
      </c>
      <c r="G36" s="94">
        <v>-0.16</v>
      </c>
      <c r="H36" s="94">
        <v>-3.6642351846110276E-2</v>
      </c>
      <c r="I36" s="94">
        <v>-0.11</v>
      </c>
      <c r="J36" s="94">
        <v>-9.917824051379022E-2</v>
      </c>
      <c r="K36" s="94">
        <v>-0.16890612768373461</v>
      </c>
      <c r="L36" s="94">
        <v>-5.8586609691983205E-2</v>
      </c>
      <c r="M36" s="94" t="s">
        <v>6</v>
      </c>
      <c r="N36" s="94" t="s">
        <v>6</v>
      </c>
      <c r="O36" s="94" t="s">
        <v>6</v>
      </c>
      <c r="P36" s="94" t="s">
        <v>6</v>
      </c>
      <c r="Q36" s="94" t="s">
        <v>6</v>
      </c>
      <c r="R36" s="140"/>
      <c r="S36" s="20"/>
      <c r="T36" s="172">
        <f t="shared" si="46"/>
        <v>10</v>
      </c>
      <c r="U36" s="97">
        <f t="shared" si="47"/>
        <v>1000</v>
      </c>
      <c r="V36" s="176">
        <f t="shared" si="48"/>
        <v>-0.12914923908234227</v>
      </c>
      <c r="W36" s="176">
        <f t="shared" si="49"/>
        <v>1.2258805326424045E-2</v>
      </c>
      <c r="X36" s="178">
        <f t="shared" si="50"/>
        <v>2.451761065284809E-2</v>
      </c>
      <c r="Y36" s="109"/>
      <c r="Z36" s="106"/>
      <c r="AA36" s="107"/>
      <c r="AB36" s="108"/>
      <c r="AC36" s="202"/>
      <c r="AD36" s="202"/>
      <c r="AE36" s="201"/>
      <c r="AF36" s="201"/>
      <c r="AG36" s="107"/>
      <c r="AL36" s="102" t="s">
        <v>51</v>
      </c>
      <c r="AM36" s="125"/>
      <c r="AN36" s="124" t="str">
        <f>IF(AN35="[-]","[-]",IF((AND(AN35&gt;=0.35,ABS(AN31)&lt;=1)),"pass",IF(ABS(AN31)&gt;1,"X","?")))</f>
        <v>pass</v>
      </c>
      <c r="AO36" s="124" t="str">
        <f t="shared" ref="AO36:BB36" si="71">IF(AO35="[-]","[-]",IF((AND(AO35&gt;=0.35,ABS(AO31)&lt;=1)),"pass",IF(ABS(AO31)&gt;1,"X","?")))</f>
        <v>pass</v>
      </c>
      <c r="AP36" s="124" t="str">
        <f t="shared" si="71"/>
        <v>pass</v>
      </c>
      <c r="AQ36" s="124" t="str">
        <f t="shared" si="71"/>
        <v>pass</v>
      </c>
      <c r="AR36" s="124" t="str">
        <f t="shared" si="71"/>
        <v>pass</v>
      </c>
      <c r="AS36" s="124" t="str">
        <f t="shared" si="71"/>
        <v>pass</v>
      </c>
      <c r="AT36" s="124" t="str">
        <f t="shared" si="71"/>
        <v>pass</v>
      </c>
      <c r="AU36" s="124" t="str">
        <f t="shared" si="71"/>
        <v>pass</v>
      </c>
      <c r="AV36" s="124" t="str">
        <f t="shared" si="71"/>
        <v>pass</v>
      </c>
      <c r="AW36" s="124" t="str">
        <f t="shared" si="71"/>
        <v>pass</v>
      </c>
      <c r="AX36" s="124" t="str">
        <f t="shared" si="71"/>
        <v>[-]</v>
      </c>
      <c r="AY36" s="124" t="str">
        <f t="shared" si="71"/>
        <v>[-]</v>
      </c>
      <c r="AZ36" s="124" t="str">
        <f t="shared" si="71"/>
        <v>[-]</v>
      </c>
      <c r="BA36" s="124" t="str">
        <f t="shared" si="71"/>
        <v>[-]</v>
      </c>
      <c r="BB36" s="124" t="str">
        <f t="shared" si="71"/>
        <v>[-]</v>
      </c>
      <c r="BC36" s="46"/>
      <c r="BE36" s="46"/>
      <c r="BF36" s="46"/>
      <c r="BG36" s="46"/>
      <c r="BS36" s="71"/>
      <c r="BT36" s="71"/>
      <c r="BV36" s="7"/>
    </row>
    <row r="37" spans="1:74" ht="15" x14ac:dyDescent="0.25">
      <c r="A37" s="8"/>
      <c r="B37" s="97">
        <f t="shared" si="45"/>
        <v>750</v>
      </c>
      <c r="C37" s="94">
        <v>-0.15150169460313334</v>
      </c>
      <c r="D37" s="94">
        <v>-0.12428856892815821</v>
      </c>
      <c r="E37" s="94">
        <v>-6.2173173148817928E-2</v>
      </c>
      <c r="F37" s="94">
        <v>-0.10451878642394703</v>
      </c>
      <c r="G37" s="94">
        <v>-0.15</v>
      </c>
      <c r="H37" s="94">
        <v>-3.2023784850560129E-2</v>
      </c>
      <c r="I37" s="94">
        <v>-0.09</v>
      </c>
      <c r="J37" s="94">
        <v>-8.1304560369949E-2</v>
      </c>
      <c r="K37" s="94">
        <v>-0.15857279256892912</v>
      </c>
      <c r="L37" s="94">
        <v>-5.1761623278772914E-2</v>
      </c>
      <c r="M37" s="94" t="s">
        <v>6</v>
      </c>
      <c r="N37" s="94" t="s">
        <v>6</v>
      </c>
      <c r="O37" s="94" t="s">
        <v>6</v>
      </c>
      <c r="P37" s="94" t="s">
        <v>6</v>
      </c>
      <c r="Q37" s="94" t="s">
        <v>6</v>
      </c>
      <c r="R37" s="140"/>
      <c r="S37" s="20"/>
      <c r="T37" s="172">
        <f t="shared" si="46"/>
        <v>10</v>
      </c>
      <c r="U37" s="97">
        <f t="shared" si="47"/>
        <v>750</v>
      </c>
      <c r="V37" s="176">
        <f t="shared" si="48"/>
        <v>-0.1181813843932269</v>
      </c>
      <c r="W37" s="176">
        <f t="shared" si="49"/>
        <v>1.2129875639367177E-2</v>
      </c>
      <c r="X37" s="178">
        <f t="shared" si="50"/>
        <v>2.4259751278734355E-2</v>
      </c>
      <c r="Y37" s="109"/>
      <c r="Z37" s="106"/>
      <c r="AA37" s="107"/>
      <c r="AB37" s="108"/>
      <c r="AC37" s="202"/>
      <c r="AD37" s="202"/>
      <c r="AE37" s="201"/>
      <c r="AF37" s="201"/>
      <c r="AG37" s="107"/>
      <c r="AL37" s="58"/>
      <c r="AM37" s="64"/>
      <c r="AN37" s="156">
        <f>AN22+$AO$3</f>
        <v>1.1000000000000001</v>
      </c>
      <c r="AO37" s="156">
        <f t="shared" ref="AO37:BB37" si="72">AO22+$AO$3</f>
        <v>2.0999999999999996</v>
      </c>
      <c r="AP37" s="156">
        <f t="shared" si="72"/>
        <v>3.0999999999999996</v>
      </c>
      <c r="AQ37" s="156">
        <f t="shared" si="72"/>
        <v>4.0999999999999996</v>
      </c>
      <c r="AR37" s="156">
        <f t="shared" si="72"/>
        <v>5.0999999999999996</v>
      </c>
      <c r="AS37" s="156">
        <f t="shared" si="72"/>
        <v>6.1</v>
      </c>
      <c r="AT37" s="156">
        <f t="shared" si="72"/>
        <v>7.1</v>
      </c>
      <c r="AU37" s="156">
        <f t="shared" si="72"/>
        <v>8.1000000000000014</v>
      </c>
      <c r="AV37" s="156">
        <f t="shared" si="72"/>
        <v>9.1000000000000014</v>
      </c>
      <c r="AW37" s="156">
        <f t="shared" si="72"/>
        <v>10.100000000000001</v>
      </c>
      <c r="AX37" s="156">
        <f t="shared" si="72"/>
        <v>11.100000000000001</v>
      </c>
      <c r="AY37" s="156">
        <f t="shared" si="72"/>
        <v>12.100000000000001</v>
      </c>
      <c r="AZ37" s="156">
        <f t="shared" si="72"/>
        <v>13.100000000000001</v>
      </c>
      <c r="BA37" s="156">
        <f t="shared" si="72"/>
        <v>14.100000000000001</v>
      </c>
      <c r="BB37" s="156">
        <f t="shared" si="72"/>
        <v>15.100000000000001</v>
      </c>
      <c r="BC37" s="47"/>
      <c r="BE37" s="46"/>
      <c r="BF37" s="47"/>
      <c r="BG37" s="46"/>
    </row>
    <row r="38" spans="1:74" ht="15" x14ac:dyDescent="0.25">
      <c r="A38" s="8"/>
      <c r="B38" s="97">
        <f t="shared" si="45"/>
        <v>500</v>
      </c>
      <c r="C38" s="94">
        <v>-0.16122242741459447</v>
      </c>
      <c r="D38" s="94">
        <v>-0.14246287895300527</v>
      </c>
      <c r="E38" s="94">
        <v>-8.7776678878080439E-2</v>
      </c>
      <c r="F38" s="94">
        <v>-0.12150002861027676</v>
      </c>
      <c r="G38" s="94">
        <v>-0.15</v>
      </c>
      <c r="H38" s="94">
        <v>-4.4826181209208664E-2</v>
      </c>
      <c r="I38" s="94">
        <v>-0.12</v>
      </c>
      <c r="J38" s="94">
        <v>-9.5600579704682651E-2</v>
      </c>
      <c r="K38" s="94">
        <v>-0.17127811500573076</v>
      </c>
      <c r="L38" s="94">
        <v>-6.4837294632165518E-2</v>
      </c>
      <c r="M38" s="94" t="s">
        <v>6</v>
      </c>
      <c r="N38" s="94" t="s">
        <v>6</v>
      </c>
      <c r="O38" s="94" t="s">
        <v>6</v>
      </c>
      <c r="P38" s="94" t="s">
        <v>6</v>
      </c>
      <c r="Q38" s="94" t="s">
        <v>6</v>
      </c>
      <c r="R38" s="140"/>
      <c r="S38" s="20"/>
      <c r="T38" s="172">
        <f t="shared" si="46"/>
        <v>10</v>
      </c>
      <c r="U38" s="97">
        <f t="shared" si="47"/>
        <v>500</v>
      </c>
      <c r="V38" s="176">
        <f t="shared" si="48"/>
        <v>-0.13136565216097376</v>
      </c>
      <c r="W38" s="176">
        <f t="shared" si="49"/>
        <v>1.2338623260857391E-2</v>
      </c>
      <c r="X38" s="178">
        <f t="shared" si="50"/>
        <v>2.4677246521714782E-2</v>
      </c>
      <c r="Y38" s="109"/>
      <c r="Z38" s="106"/>
      <c r="AA38" s="107"/>
      <c r="AB38" s="108"/>
      <c r="AC38" s="202"/>
      <c r="AD38" s="202"/>
      <c r="AE38" s="201"/>
      <c r="AF38" s="201"/>
      <c r="AG38" s="107"/>
      <c r="AL38" s="58"/>
      <c r="AM38" s="113" t="str">
        <f t="shared" ref="AM38:BB38" si="73">B$29</f>
        <v>Set Point</v>
      </c>
      <c r="AN38" s="113" t="str">
        <f t="shared" si="73"/>
        <v>Lab A</v>
      </c>
      <c r="AO38" s="113" t="str">
        <f t="shared" si="73"/>
        <v>Lab B</v>
      </c>
      <c r="AP38" s="113" t="str">
        <f t="shared" si="73"/>
        <v>Lab C</v>
      </c>
      <c r="AQ38" s="113" t="str">
        <f t="shared" si="73"/>
        <v>Lab D</v>
      </c>
      <c r="AR38" s="113" t="str">
        <f t="shared" si="73"/>
        <v>Lab E</v>
      </c>
      <c r="AS38" s="113" t="str">
        <f t="shared" si="73"/>
        <v>Lab F</v>
      </c>
      <c r="AT38" s="113" t="str">
        <f t="shared" si="73"/>
        <v>Lab G</v>
      </c>
      <c r="AU38" s="113" t="str">
        <f t="shared" si="73"/>
        <v>Lab H</v>
      </c>
      <c r="AV38" s="113" t="str">
        <f t="shared" si="73"/>
        <v>Lab I</v>
      </c>
      <c r="AW38" s="113" t="str">
        <f t="shared" si="73"/>
        <v>Lab J</v>
      </c>
      <c r="AX38" s="113" t="str">
        <f t="shared" si="73"/>
        <v>Lab K</v>
      </c>
      <c r="AY38" s="113" t="str">
        <f t="shared" si="73"/>
        <v>Lab L</v>
      </c>
      <c r="AZ38" s="113" t="str">
        <f t="shared" si="73"/>
        <v>Lab M</v>
      </c>
      <c r="BA38" s="113" t="str">
        <f t="shared" si="73"/>
        <v>Lab N</v>
      </c>
      <c r="BB38" s="113" t="str">
        <f t="shared" si="73"/>
        <v>Lab O</v>
      </c>
      <c r="BC38" s="47"/>
    </row>
    <row r="39" spans="1:74" ht="15.75" x14ac:dyDescent="0.3">
      <c r="B39" s="97">
        <f t="shared" si="45"/>
        <v>250</v>
      </c>
      <c r="C39" s="94">
        <v>-0.15968935386519598</v>
      </c>
      <c r="D39" s="94">
        <v>-0.15708561822118797</v>
      </c>
      <c r="E39" s="94">
        <v>-5.2023973744139203E-2</v>
      </c>
      <c r="F39" s="94">
        <v>-0.12770806555045522</v>
      </c>
      <c r="G39" s="94">
        <v>-0.17</v>
      </c>
      <c r="H39" s="94">
        <v>-5.8241017033883589E-2</v>
      </c>
      <c r="I39" s="94">
        <v>-0.14000000000000001</v>
      </c>
      <c r="J39" s="94">
        <v>-0.10021461011623349</v>
      </c>
      <c r="K39" s="94">
        <v>-0.1679695369271654</v>
      </c>
      <c r="L39" s="94">
        <v>-6.0435730691892987E-2</v>
      </c>
      <c r="M39" s="94" t="s">
        <v>6</v>
      </c>
      <c r="N39" s="94" t="s">
        <v>6</v>
      </c>
      <c r="O39" s="94" t="s">
        <v>6</v>
      </c>
      <c r="P39" s="94" t="s">
        <v>6</v>
      </c>
      <c r="Q39" s="94" t="s">
        <v>6</v>
      </c>
      <c r="R39" s="140"/>
      <c r="S39" s="20"/>
      <c r="T39" s="172">
        <f t="shared" si="46"/>
        <v>10</v>
      </c>
      <c r="U39" s="97">
        <f t="shared" si="47"/>
        <v>250</v>
      </c>
      <c r="V39" s="176">
        <f t="shared" si="48"/>
        <v>-0.13557781157300033</v>
      </c>
      <c r="W39" s="176">
        <f t="shared" si="49"/>
        <v>1.225023222697201E-2</v>
      </c>
      <c r="X39" s="178">
        <f t="shared" si="50"/>
        <v>2.4500464453944021E-2</v>
      </c>
      <c r="Y39" s="109"/>
      <c r="Z39" s="106"/>
      <c r="AA39" s="107"/>
      <c r="AB39" s="108"/>
      <c r="AC39" s="202"/>
      <c r="AD39" s="202"/>
      <c r="AE39" s="201"/>
      <c r="AF39" s="201"/>
      <c r="AG39" s="107"/>
      <c r="AL39" s="60" t="s">
        <v>112</v>
      </c>
      <c r="AM39" s="63">
        <f>B11</f>
        <v>5000</v>
      </c>
      <c r="AN39" s="49">
        <f t="shared" ref="AN39:BB39" si="74">C33</f>
        <v>-0.11857789838174299</v>
      </c>
      <c r="AO39" s="68">
        <f t="shared" si="74"/>
        <v>-9.5907742253865044E-2</v>
      </c>
      <c r="AP39" s="68">
        <f t="shared" si="74"/>
        <v>-5.3333333333333337E-2</v>
      </c>
      <c r="AQ39" s="68">
        <f t="shared" si="74"/>
        <v>-9.475867195379202E-2</v>
      </c>
      <c r="AR39" s="68">
        <f t="shared" si="74"/>
        <v>-0.13</v>
      </c>
      <c r="AS39" s="68">
        <f t="shared" si="74"/>
        <v>-6.1248337636103233E-2</v>
      </c>
      <c r="AT39" s="68">
        <f t="shared" si="74"/>
        <v>-0.18</v>
      </c>
      <c r="AU39" s="68">
        <f t="shared" si="74"/>
        <v>-7.6252394178839042E-2</v>
      </c>
      <c r="AV39" s="68">
        <f t="shared" si="74"/>
        <v>-0.10597231405672482</v>
      </c>
      <c r="AW39" s="68">
        <f t="shared" si="74"/>
        <v>-8.048764813517427E-3</v>
      </c>
      <c r="AX39" s="68" t="str">
        <f t="shared" si="74"/>
        <v>[-]</v>
      </c>
      <c r="AY39" s="68" t="str">
        <f t="shared" si="74"/>
        <v>[-]</v>
      </c>
      <c r="AZ39" s="68" t="str">
        <f t="shared" si="74"/>
        <v>[-]</v>
      </c>
      <c r="BA39" s="68" t="str">
        <f t="shared" si="74"/>
        <v>[-]</v>
      </c>
      <c r="BB39" s="68" t="str">
        <f t="shared" si="74"/>
        <v>[-]</v>
      </c>
      <c r="BC39" s="47"/>
    </row>
    <row r="40" spans="1:74" ht="15.75" x14ac:dyDescent="0.3">
      <c r="B40" s="97">
        <f t="shared" si="45"/>
        <v>100</v>
      </c>
      <c r="C40" s="94">
        <v>-0.1660762291453253</v>
      </c>
      <c r="D40" s="94">
        <v>-0.16971082718800856</v>
      </c>
      <c r="E40" s="94">
        <v>-2.3315528193952027E-2</v>
      </c>
      <c r="F40" s="94">
        <v>-0.13620763378555986</v>
      </c>
      <c r="G40" s="94">
        <v>-0.19</v>
      </c>
      <c r="H40" s="94">
        <v>-5.9377967033135866E-2</v>
      </c>
      <c r="I40" s="94">
        <v>-0.09</v>
      </c>
      <c r="J40" s="94">
        <v>-0.10736173020221662</v>
      </c>
      <c r="K40" s="94">
        <v>-0.16180991910263731</v>
      </c>
      <c r="L40" s="94">
        <v>-7.5525964478195096E-2</v>
      </c>
      <c r="M40" s="94" t="s">
        <v>6</v>
      </c>
      <c r="N40" s="94" t="s">
        <v>6</v>
      </c>
      <c r="O40" s="94" t="s">
        <v>6</v>
      </c>
      <c r="P40" s="94" t="s">
        <v>6</v>
      </c>
      <c r="Q40" s="94" t="s">
        <v>6</v>
      </c>
      <c r="R40" s="140"/>
      <c r="S40" s="20"/>
      <c r="T40" s="172">
        <f>COUNT(X62,X80,X98,X116,X134,X152,X170,X188,X206,X224,X242,X260,X278,X296,X314)</f>
        <v>10</v>
      </c>
      <c r="U40" s="97">
        <f t="shared" si="47"/>
        <v>100</v>
      </c>
      <c r="V40" s="176">
        <f t="shared" si="48"/>
        <v>-0.13582802455447235</v>
      </c>
      <c r="W40" s="176">
        <f t="shared" si="49"/>
        <v>1.2554417636422234E-2</v>
      </c>
      <c r="X40" s="178">
        <f t="shared" si="50"/>
        <v>2.5108835272844469E-2</v>
      </c>
      <c r="Y40" s="109"/>
      <c r="Z40" s="106"/>
      <c r="AA40" s="107"/>
      <c r="AB40" s="108"/>
      <c r="AC40" s="202"/>
      <c r="AD40" s="202"/>
      <c r="AE40" s="201"/>
      <c r="AF40" s="201"/>
      <c r="AG40" s="107"/>
      <c r="AL40" s="60" t="s">
        <v>107</v>
      </c>
      <c r="AM40" s="79">
        <f t="shared" ref="AM40:AM46" si="75">AM39</f>
        <v>5000</v>
      </c>
      <c r="AN40" s="68">
        <f t="shared" ref="AN40:BB40" si="76">C55</f>
        <v>0.12</v>
      </c>
      <c r="AO40" s="68">
        <f t="shared" si="76"/>
        <v>6.2333333333333331E-2</v>
      </c>
      <c r="AP40" s="68">
        <f t="shared" si="76"/>
        <v>0.15</v>
      </c>
      <c r="AQ40" s="68">
        <f t="shared" si="76"/>
        <v>0.10000000000000002</v>
      </c>
      <c r="AR40" s="68">
        <f t="shared" si="76"/>
        <v>0.1</v>
      </c>
      <c r="AS40" s="68">
        <f t="shared" si="76"/>
        <v>0.13</v>
      </c>
      <c r="AT40" s="68">
        <f t="shared" si="76"/>
        <v>0.12</v>
      </c>
      <c r="AU40" s="68">
        <f t="shared" si="76"/>
        <v>0.03</v>
      </c>
      <c r="AV40" s="68">
        <f t="shared" si="76"/>
        <v>2.5000000000000005E-2</v>
      </c>
      <c r="AW40" s="68">
        <f t="shared" si="76"/>
        <v>0.1</v>
      </c>
      <c r="AX40" s="68" t="str">
        <f t="shared" si="76"/>
        <v>[-]</v>
      </c>
      <c r="AY40" s="68" t="str">
        <f t="shared" si="76"/>
        <v>[-]</v>
      </c>
      <c r="AZ40" s="68" t="str">
        <f t="shared" si="76"/>
        <v>[-]</v>
      </c>
      <c r="BA40" s="68" t="str">
        <f t="shared" si="76"/>
        <v>[-]</v>
      </c>
      <c r="BB40" s="68" t="str">
        <f t="shared" si="76"/>
        <v>[-]</v>
      </c>
      <c r="BC40" s="47"/>
      <c r="BS40" s="72"/>
    </row>
    <row r="41" spans="1:74" ht="15.75" x14ac:dyDescent="0.3">
      <c r="A41" s="8"/>
      <c r="B41" s="97">
        <f t="shared" si="45"/>
        <v>100</v>
      </c>
      <c r="C41" s="94">
        <v>6.4789067793213834E-2</v>
      </c>
      <c r="D41" s="94">
        <v>9.3756199598135123E-2</v>
      </c>
      <c r="E41" s="94">
        <v>6.9371224343454177E-2</v>
      </c>
      <c r="F41" s="94">
        <v>0.19236937597122492</v>
      </c>
      <c r="G41" s="94">
        <v>0.01</v>
      </c>
      <c r="H41" s="94">
        <v>4.0187209446026252E-2</v>
      </c>
      <c r="I41" s="94">
        <v>0.182</v>
      </c>
      <c r="J41" s="94">
        <v>9.9323212843335909E-2</v>
      </c>
      <c r="K41" s="94">
        <v>3.7762515053169528E-2</v>
      </c>
      <c r="L41" s="94">
        <v>0.102428163211744</v>
      </c>
      <c r="M41" s="94" t="s">
        <v>6</v>
      </c>
      <c r="N41" s="94" t="s">
        <v>6</v>
      </c>
      <c r="O41" s="94" t="s">
        <v>6</v>
      </c>
      <c r="P41" s="94" t="s">
        <v>6</v>
      </c>
      <c r="Q41" s="94" t="s">
        <v>6</v>
      </c>
      <c r="R41" s="140"/>
      <c r="S41" s="20"/>
      <c r="T41" s="172">
        <f t="shared" si="46"/>
        <v>10</v>
      </c>
      <c r="U41" s="97">
        <f t="shared" si="47"/>
        <v>100</v>
      </c>
      <c r="V41" s="176">
        <f t="shared" si="48"/>
        <v>8.059455020127694E-2</v>
      </c>
      <c r="W41" s="176">
        <f t="shared" si="49"/>
        <v>1.5303933835370266E-2</v>
      </c>
      <c r="X41" s="178">
        <f t="shared" si="50"/>
        <v>3.0607867670740533E-2</v>
      </c>
      <c r="Y41" s="110"/>
      <c r="Z41" s="106"/>
      <c r="AA41" s="107"/>
      <c r="AB41" s="108"/>
      <c r="AC41" s="202"/>
      <c r="AD41" s="202"/>
      <c r="AE41" s="201"/>
      <c r="AF41" s="201"/>
      <c r="AG41" s="107"/>
      <c r="AL41" s="60" t="s">
        <v>105</v>
      </c>
      <c r="AM41" s="79">
        <f t="shared" si="75"/>
        <v>5000</v>
      </c>
      <c r="AN41" s="68">
        <f t="shared" ref="AN41:BB41" si="77">C77</f>
        <v>3.0558470089325641E-2</v>
      </c>
      <c r="AO41" s="68">
        <f t="shared" si="77"/>
        <v>6.0985430875601038E-3</v>
      </c>
      <c r="AP41" s="68">
        <f t="shared" si="77"/>
        <v>6.5843362982108142E-3</v>
      </c>
      <c r="AQ41" s="68">
        <f t="shared" si="77"/>
        <v>6.9314578635463813E-3</v>
      </c>
      <c r="AR41" s="68">
        <f t="shared" si="77"/>
        <v>3.5186635233190838E-4</v>
      </c>
      <c r="AS41" s="68">
        <f t="shared" si="77"/>
        <v>2.7852725256293943E-3</v>
      </c>
      <c r="AT41" s="68">
        <f t="shared" si="77"/>
        <v>2.383930929355359E-3</v>
      </c>
      <c r="AU41" s="68">
        <f t="shared" si="77"/>
        <v>5.5016370420262854E-3</v>
      </c>
      <c r="AV41" s="68">
        <f t="shared" si="77"/>
        <v>5.6092392564336107E-4</v>
      </c>
      <c r="AW41" s="68">
        <f t="shared" si="77"/>
        <v>0</v>
      </c>
      <c r="AX41" s="68" t="str">
        <f t="shared" si="77"/>
        <v>[-]</v>
      </c>
      <c r="AY41" s="68" t="str">
        <f t="shared" si="77"/>
        <v>[-]</v>
      </c>
      <c r="AZ41" s="68" t="str">
        <f t="shared" si="77"/>
        <v>[-]</v>
      </c>
      <c r="BA41" s="68" t="str">
        <f t="shared" si="77"/>
        <v>[-]</v>
      </c>
      <c r="BB41" s="68" t="str">
        <f t="shared" si="77"/>
        <v>[-]</v>
      </c>
      <c r="BC41" s="47"/>
    </row>
    <row r="42" spans="1:74" ht="15.75" x14ac:dyDescent="0.3">
      <c r="A42" s="8"/>
      <c r="B42" s="97">
        <f t="shared" si="45"/>
        <v>75</v>
      </c>
      <c r="C42" s="94">
        <v>7.7453719627045683E-2</v>
      </c>
      <c r="D42" s="94">
        <v>9.6093305962613729E-2</v>
      </c>
      <c r="E42" s="94">
        <v>8.8776536642593842E-2</v>
      </c>
      <c r="F42" s="94">
        <v>0.199508358386672</v>
      </c>
      <c r="G42" s="94">
        <v>0.03</v>
      </c>
      <c r="H42" s="94">
        <v>8.3930084142169223E-2</v>
      </c>
      <c r="I42" s="94">
        <v>0.21</v>
      </c>
      <c r="J42" s="94">
        <v>0.11914911745861299</v>
      </c>
      <c r="K42" s="94">
        <v>5.9981870487808876E-2</v>
      </c>
      <c r="L42" s="94">
        <v>0.12388646048403212</v>
      </c>
      <c r="M42" s="94" t="s">
        <v>6</v>
      </c>
      <c r="N42" s="94" t="s">
        <v>6</v>
      </c>
      <c r="O42" s="94" t="s">
        <v>6</v>
      </c>
      <c r="P42" s="94" t="s">
        <v>6</v>
      </c>
      <c r="Q42" s="94" t="s">
        <v>6</v>
      </c>
      <c r="R42" s="140"/>
      <c r="S42" s="20"/>
      <c r="T42" s="172">
        <f t="shared" si="46"/>
        <v>10</v>
      </c>
      <c r="U42" s="97">
        <f t="shared" si="47"/>
        <v>75</v>
      </c>
      <c r="V42" s="176">
        <f t="shared" si="48"/>
        <v>9.929704902017765E-2</v>
      </c>
      <c r="W42" s="176">
        <f t="shared" si="49"/>
        <v>1.5365658872180459E-2</v>
      </c>
      <c r="X42" s="178">
        <f t="shared" si="50"/>
        <v>3.0731317744360918E-2</v>
      </c>
      <c r="Y42" s="110"/>
      <c r="Z42" s="106"/>
      <c r="AA42" s="107"/>
      <c r="AB42" s="108"/>
      <c r="AC42" s="202"/>
      <c r="AD42" s="202"/>
      <c r="AE42" s="201"/>
      <c r="AF42" s="201"/>
      <c r="AG42" s="107"/>
      <c r="AL42" s="60" t="s">
        <v>108</v>
      </c>
      <c r="AM42" s="79">
        <f t="shared" si="75"/>
        <v>5000</v>
      </c>
      <c r="AN42" s="68">
        <f t="shared" ref="AN42:BB42" si="78">C121</f>
        <v>0.12741200922283663</v>
      </c>
      <c r="AO42" s="68">
        <f t="shared" si="78"/>
        <v>6.9445206258137576E-2</v>
      </c>
      <c r="AP42" s="68">
        <f t="shared" si="78"/>
        <v>0.15311222513074499</v>
      </c>
      <c r="AQ42" s="68">
        <f t="shared" si="78"/>
        <v>0.10463290643059726</v>
      </c>
      <c r="AR42" s="68">
        <f t="shared" si="78"/>
        <v>0.10440365802944793</v>
      </c>
      <c r="AS42" s="68">
        <f t="shared" si="78"/>
        <v>0.13344571084542967</v>
      </c>
      <c r="AT42" s="68">
        <f t="shared" si="78"/>
        <v>0.12371613931365598</v>
      </c>
      <c r="AU42" s="68">
        <f t="shared" si="78"/>
        <v>4.2781631690974521E-2</v>
      </c>
      <c r="AV42" s="68">
        <f t="shared" si="78"/>
        <v>3.9055276668465165E-2</v>
      </c>
      <c r="AW42" s="68">
        <f t="shared" si="78"/>
        <v>0.1044030650891055</v>
      </c>
      <c r="AX42" s="68" t="str">
        <f t="shared" si="78"/>
        <v>[-]</v>
      </c>
      <c r="AY42" s="68" t="str">
        <f t="shared" si="78"/>
        <v>[-]</v>
      </c>
      <c r="AZ42" s="68" t="str">
        <f t="shared" si="78"/>
        <v>[-]</v>
      </c>
      <c r="BA42" s="68" t="str">
        <f t="shared" si="78"/>
        <v>[-]</v>
      </c>
      <c r="BB42" s="68" t="str">
        <f t="shared" si="78"/>
        <v>[-]</v>
      </c>
      <c r="BC42" s="47"/>
    </row>
    <row r="43" spans="1:74" ht="15.75" x14ac:dyDescent="0.3">
      <c r="A43" s="8"/>
      <c r="B43" s="97">
        <f t="shared" si="45"/>
        <v>50</v>
      </c>
      <c r="C43" s="94">
        <v>6.6144104583815311E-2</v>
      </c>
      <c r="D43" s="94">
        <v>8.2737208308209853E-2</v>
      </c>
      <c r="E43" s="94">
        <v>0.11202616042011836</v>
      </c>
      <c r="F43" s="94">
        <v>0.1749722938600291</v>
      </c>
      <c r="G43" s="94">
        <v>0.03</v>
      </c>
      <c r="H43" s="94">
        <v>8.6481364411188255E-2</v>
      </c>
      <c r="I43" s="94">
        <v>0.22</v>
      </c>
      <c r="J43" s="94">
        <v>0.15818670058729084</v>
      </c>
      <c r="K43" s="94">
        <v>6.4609200218515336E-2</v>
      </c>
      <c r="L43" s="94">
        <v>0.11242424132130473</v>
      </c>
      <c r="M43" s="94" t="s">
        <v>6</v>
      </c>
      <c r="N43" s="94" t="s">
        <v>6</v>
      </c>
      <c r="O43" s="94" t="s">
        <v>6</v>
      </c>
      <c r="P43" s="94" t="s">
        <v>6</v>
      </c>
      <c r="Q43" s="94" t="s">
        <v>6</v>
      </c>
      <c r="R43" s="140"/>
      <c r="S43" s="20"/>
      <c r="T43" s="172">
        <f t="shared" si="46"/>
        <v>10</v>
      </c>
      <c r="U43" s="97">
        <f t="shared" si="47"/>
        <v>50</v>
      </c>
      <c r="V43" s="176">
        <f t="shared" si="48"/>
        <v>0.10528954903990735</v>
      </c>
      <c r="W43" s="176">
        <f t="shared" si="49"/>
        <v>1.5617778036805115E-2</v>
      </c>
      <c r="X43" s="178">
        <f t="shared" si="50"/>
        <v>3.123555607361023E-2</v>
      </c>
      <c r="Y43" s="110"/>
      <c r="Z43" s="106"/>
      <c r="AA43" s="107"/>
      <c r="AB43" s="108"/>
      <c r="AC43" s="202"/>
      <c r="AD43" s="202"/>
      <c r="AE43" s="201"/>
      <c r="AF43" s="201"/>
      <c r="AG43" s="107"/>
      <c r="AL43" s="60" t="s">
        <v>109</v>
      </c>
      <c r="AM43" s="79">
        <f t="shared" si="75"/>
        <v>5000</v>
      </c>
      <c r="AN43" s="68">
        <f t="shared" ref="AN43:BB43" si="79">C143</f>
        <v>0.3568593807829526</v>
      </c>
      <c r="AO43" s="68">
        <f t="shared" si="79"/>
        <v>0.49112720010326577</v>
      </c>
      <c r="AP43" s="68">
        <f t="shared" si="79"/>
        <v>0.20476040030434883</v>
      </c>
      <c r="AQ43" s="68">
        <f t="shared" si="79"/>
        <v>0.30790341149687162</v>
      </c>
      <c r="AR43" s="68">
        <f t="shared" si="79"/>
        <v>0.30002063427869474</v>
      </c>
      <c r="AS43" s="68">
        <f t="shared" si="79"/>
        <v>0.2317616791440002</v>
      </c>
      <c r="AT43" s="68">
        <f t="shared" si="79"/>
        <v>0.2507880810060914</v>
      </c>
      <c r="AU43" s="68">
        <f t="shared" si="79"/>
        <v>1.0166765082267897</v>
      </c>
      <c r="AV43" s="68">
        <f t="shared" si="79"/>
        <v>1.2002097387709258</v>
      </c>
      <c r="AW43" s="68">
        <f t="shared" si="79"/>
        <v>0.3</v>
      </c>
      <c r="AX43" s="68" t="str">
        <f t="shared" si="79"/>
        <v>[-]</v>
      </c>
      <c r="AY43" s="68" t="str">
        <f t="shared" si="79"/>
        <v>[-]</v>
      </c>
      <c r="AZ43" s="68" t="str">
        <f t="shared" si="79"/>
        <v>[-]</v>
      </c>
      <c r="BA43" s="68" t="str">
        <f t="shared" si="79"/>
        <v>[-]</v>
      </c>
      <c r="BB43" s="68" t="str">
        <f t="shared" si="79"/>
        <v>[-]</v>
      </c>
      <c r="BC43" s="47"/>
      <c r="BH43" s="15"/>
      <c r="BI43" s="79"/>
      <c r="BJ43" s="79"/>
      <c r="BK43" s="79"/>
      <c r="BL43" s="79"/>
      <c r="BM43" s="79"/>
      <c r="BN43" s="79"/>
      <c r="BO43" s="79"/>
      <c r="BP43" s="79"/>
      <c r="BQ43" s="79"/>
      <c r="BR43" s="79"/>
    </row>
    <row r="44" spans="1:74" ht="15.75" x14ac:dyDescent="0.3">
      <c r="A44" s="8"/>
      <c r="B44" s="97">
        <f t="shared" si="45"/>
        <v>25</v>
      </c>
      <c r="C44" s="94">
        <v>3.5120850308248096E-2</v>
      </c>
      <c r="D44" s="94">
        <v>6.1379773289117479E-2</v>
      </c>
      <c r="E44" s="94">
        <v>0.10804236958965631</v>
      </c>
      <c r="F44" s="94">
        <v>0.12014428005919923</v>
      </c>
      <c r="G44" s="94">
        <v>-0.02</v>
      </c>
      <c r="H44" s="94">
        <v>9.2929004646901223E-2</v>
      </c>
      <c r="I44" s="94">
        <v>0.23400000000000001</v>
      </c>
      <c r="J44" s="94">
        <v>0.14754591964050667</v>
      </c>
      <c r="K44" s="94">
        <v>3.6359997382674848E-2</v>
      </c>
      <c r="L44" s="94">
        <v>8.304201053393484E-2</v>
      </c>
      <c r="M44" s="94" t="s">
        <v>6</v>
      </c>
      <c r="N44" s="94" t="s">
        <v>6</v>
      </c>
      <c r="O44" s="94" t="s">
        <v>6</v>
      </c>
      <c r="P44" s="94" t="s">
        <v>6</v>
      </c>
      <c r="Q44" s="94" t="s">
        <v>6</v>
      </c>
      <c r="R44" s="140"/>
      <c r="S44" s="20"/>
      <c r="T44" s="172">
        <f t="shared" si="46"/>
        <v>10</v>
      </c>
      <c r="U44" s="97">
        <f t="shared" si="47"/>
        <v>25</v>
      </c>
      <c r="V44" s="176">
        <f t="shared" si="48"/>
        <v>7.6865258119939064E-2</v>
      </c>
      <c r="W44" s="176">
        <f t="shared" si="49"/>
        <v>1.5927722170154257E-2</v>
      </c>
      <c r="X44" s="178">
        <f t="shared" si="50"/>
        <v>3.1855444340308514E-2</v>
      </c>
      <c r="Y44" s="110"/>
      <c r="Z44" s="106"/>
      <c r="AA44" s="107"/>
      <c r="AB44" s="108"/>
      <c r="AC44" s="202"/>
      <c r="AD44" s="202"/>
      <c r="AE44" s="201"/>
      <c r="AF44" s="201"/>
      <c r="AG44" s="107"/>
      <c r="AL44" s="60" t="s">
        <v>113</v>
      </c>
      <c r="AM44" s="79">
        <f t="shared" si="75"/>
        <v>5000</v>
      </c>
      <c r="AN44" s="68">
        <f t="shared" ref="AN44:BB44" si="80">C166</f>
        <v>-2.5837925940088352E-2</v>
      </c>
      <c r="AO44" s="68">
        <f t="shared" si="80"/>
        <v>-3.1677698122104109E-3</v>
      </c>
      <c r="AP44" s="68">
        <f t="shared" si="80"/>
        <v>3.9406639108321297E-2</v>
      </c>
      <c r="AQ44" s="68">
        <f t="shared" si="80"/>
        <v>-2.0186995121373869E-3</v>
      </c>
      <c r="AR44" s="68">
        <f t="shared" si="80"/>
        <v>-3.7260027558345371E-2</v>
      </c>
      <c r="AS44" s="68">
        <f t="shared" si="80"/>
        <v>3.1491634805551401E-2</v>
      </c>
      <c r="AT44" s="68">
        <f t="shared" si="80"/>
        <v>-8.726002755834536E-2</v>
      </c>
      <c r="AU44" s="68">
        <f t="shared" si="80"/>
        <v>1.6487578262815591E-2</v>
      </c>
      <c r="AV44" s="68">
        <f t="shared" si="80"/>
        <v>-1.3232341615070184E-2</v>
      </c>
      <c r="AW44" s="68">
        <f t="shared" si="80"/>
        <v>8.4691207628137199E-2</v>
      </c>
      <c r="AX44" s="68" t="str">
        <f t="shared" si="80"/>
        <v>[-]</v>
      </c>
      <c r="AY44" s="68" t="str">
        <f t="shared" si="80"/>
        <v>[-]</v>
      </c>
      <c r="AZ44" s="68" t="str">
        <f t="shared" si="80"/>
        <v>[-]</v>
      </c>
      <c r="BA44" s="68" t="str">
        <f t="shared" si="80"/>
        <v>[-]</v>
      </c>
      <c r="BB44" s="68" t="str">
        <f t="shared" si="80"/>
        <v>[-]</v>
      </c>
      <c r="BC44" s="47"/>
      <c r="BD44" s="77"/>
      <c r="BE44" s="53"/>
      <c r="BF44" s="53"/>
      <c r="BG44" s="54"/>
      <c r="BH44" s="54"/>
      <c r="BI44" s="54"/>
      <c r="BJ44" s="54"/>
      <c r="BK44" s="54"/>
      <c r="BL44" s="54"/>
      <c r="BM44" s="54"/>
      <c r="BN44" s="54"/>
      <c r="BO44" s="54"/>
      <c r="BP44" s="54"/>
      <c r="BQ44" s="54"/>
      <c r="BR44" s="54"/>
    </row>
    <row r="45" spans="1:74" ht="15.75" x14ac:dyDescent="0.3">
      <c r="A45" s="8"/>
      <c r="B45" s="97">
        <f t="shared" si="45"/>
        <v>10</v>
      </c>
      <c r="C45" s="94">
        <v>3.1182058050684136E-4</v>
      </c>
      <c r="D45" s="94">
        <v>0.10012483249049471</v>
      </c>
      <c r="E45" s="94">
        <v>9.2156416715122605E-2</v>
      </c>
      <c r="F45" s="94">
        <v>3.0009669967844904E-2</v>
      </c>
      <c r="G45" s="94">
        <v>-0.02</v>
      </c>
      <c r="H45" s="94">
        <v>8.3396330464891547E-2</v>
      </c>
      <c r="I45" s="94">
        <v>0.25600000000000001</v>
      </c>
      <c r="J45" s="94">
        <v>4.6976631139603771E-2</v>
      </c>
      <c r="K45" s="94">
        <v>4.5973779996932557E-2</v>
      </c>
      <c r="L45" s="94">
        <v>5.6085838462877895E-2</v>
      </c>
      <c r="M45" s="94" t="s">
        <v>6</v>
      </c>
      <c r="N45" s="94" t="s">
        <v>6</v>
      </c>
      <c r="O45" s="94" t="s">
        <v>6</v>
      </c>
      <c r="P45" s="94" t="s">
        <v>6</v>
      </c>
      <c r="Q45" s="94" t="s">
        <v>6</v>
      </c>
      <c r="R45" s="140"/>
      <c r="S45" s="20"/>
      <c r="T45" s="172">
        <f t="shared" si="46"/>
        <v>10</v>
      </c>
      <c r="U45" s="97">
        <f t="shared" si="47"/>
        <v>10</v>
      </c>
      <c r="V45" s="176">
        <f t="shared" si="48"/>
        <v>5.0836007495074123E-2</v>
      </c>
      <c r="W45" s="176">
        <f t="shared" si="49"/>
        <v>1.7292323287472215E-2</v>
      </c>
      <c r="X45" s="178">
        <f t="shared" si="50"/>
        <v>3.4584646574944429E-2</v>
      </c>
      <c r="Y45" s="110"/>
      <c r="Z45" s="106"/>
      <c r="AA45" s="107"/>
      <c r="AB45" s="108"/>
      <c r="AC45" s="202"/>
      <c r="AD45" s="202"/>
      <c r="AE45" s="201"/>
      <c r="AF45" s="201"/>
      <c r="AG45" s="107"/>
      <c r="AL45" s="60" t="s">
        <v>110</v>
      </c>
      <c r="AM45" s="79">
        <f t="shared" si="75"/>
        <v>5000</v>
      </c>
      <c r="AN45" s="68">
        <f t="shared" ref="AN45:BB45" si="81">C188</f>
        <v>0.12534046401526858</v>
      </c>
      <c r="AO45" s="68">
        <f t="shared" si="81"/>
        <v>6.5567129703822627E-2</v>
      </c>
      <c r="AP45" s="68">
        <f t="shared" si="81"/>
        <v>0.15139275184053749</v>
      </c>
      <c r="AQ45" s="68">
        <f t="shared" si="81"/>
        <v>0.10210022984046976</v>
      </c>
      <c r="AR45" s="68">
        <f t="shared" si="81"/>
        <v>0.10186528179557811</v>
      </c>
      <c r="AS45" s="68">
        <f t="shared" si="81"/>
        <v>0.13146927233541933</v>
      </c>
      <c r="AT45" s="68">
        <f t="shared" si="81"/>
        <v>0.12158163904158623</v>
      </c>
      <c r="AU45" s="68">
        <f t="shared" si="81"/>
        <v>3.6148026716611034E-2</v>
      </c>
      <c r="AV45" s="68">
        <f t="shared" si="81"/>
        <v>3.1650062575182832E-2</v>
      </c>
      <c r="AW45" s="68">
        <f t="shared" si="81"/>
        <v>0.1018646740796957</v>
      </c>
      <c r="AX45" s="68" t="str">
        <f t="shared" si="81"/>
        <v>[-]</v>
      </c>
      <c r="AY45" s="68" t="str">
        <f t="shared" si="81"/>
        <v>[-]</v>
      </c>
      <c r="AZ45" s="68" t="str">
        <f t="shared" si="81"/>
        <v>[-]</v>
      </c>
      <c r="BA45" s="68" t="str">
        <f t="shared" si="81"/>
        <v>[-]</v>
      </c>
      <c r="BB45" s="68" t="str">
        <f t="shared" si="81"/>
        <v>[-]</v>
      </c>
      <c r="BC45" s="47"/>
      <c r="BE45" s="46"/>
      <c r="BF45" s="47"/>
      <c r="BG45" s="46"/>
      <c r="BH45" s="48" t="s">
        <v>45</v>
      </c>
      <c r="BI45" s="48">
        <v>1</v>
      </c>
      <c r="BJ45" s="48">
        <v>2</v>
      </c>
      <c r="BK45" s="48">
        <v>3</v>
      </c>
      <c r="BL45" s="48">
        <v>4</v>
      </c>
      <c r="BM45" s="48">
        <v>5</v>
      </c>
      <c r="BN45" s="48">
        <v>6</v>
      </c>
      <c r="BO45" s="48">
        <v>7</v>
      </c>
      <c r="BP45" s="48">
        <v>8</v>
      </c>
      <c r="BQ45" s="48">
        <v>9</v>
      </c>
      <c r="BR45" s="48">
        <v>10</v>
      </c>
    </row>
    <row r="46" spans="1:74" ht="15.75" x14ac:dyDescent="0.3">
      <c r="A46" s="8"/>
      <c r="B46" s="97">
        <f t="shared" si="45"/>
        <v>10</v>
      </c>
      <c r="C46" s="94">
        <v>9.0148121940534051E-2</v>
      </c>
      <c r="D46" s="94">
        <v>0.17016212021429802</v>
      </c>
      <c r="E46" s="94">
        <v>-2.4616960163790346E-2</v>
      </c>
      <c r="F46" s="94">
        <v>0.14548345329327819</v>
      </c>
      <c r="G46" s="94">
        <v>-0.1</v>
      </c>
      <c r="H46" s="94" t="s">
        <v>6</v>
      </c>
      <c r="I46" s="94">
        <v>0.35199999999999998</v>
      </c>
      <c r="J46" s="94">
        <v>-3.4975897241295101E-2</v>
      </c>
      <c r="K46" s="94">
        <v>0.14755199831193966</v>
      </c>
      <c r="L46" s="94">
        <v>9.4871442219082641E-2</v>
      </c>
      <c r="M46" s="94" t="s">
        <v>6</v>
      </c>
      <c r="N46" s="94" t="s">
        <v>6</v>
      </c>
      <c r="O46" s="94" t="s">
        <v>6</v>
      </c>
      <c r="P46" s="94" t="s">
        <v>6</v>
      </c>
      <c r="Q46" s="94" t="s">
        <v>6</v>
      </c>
      <c r="R46" s="140"/>
      <c r="S46" s="20"/>
      <c r="T46" s="172">
        <f t="shared" si="46"/>
        <v>7</v>
      </c>
      <c r="U46" s="97">
        <f t="shared" si="47"/>
        <v>10</v>
      </c>
      <c r="V46" s="176">
        <f t="shared" si="48"/>
        <v>8.9813598029104463E-2</v>
      </c>
      <c r="W46" s="176">
        <f t="shared" si="49"/>
        <v>2.1402035635254158E-2</v>
      </c>
      <c r="X46" s="178">
        <f t="shared" si="50"/>
        <v>4.2804071270508316E-2</v>
      </c>
      <c r="Y46" s="111"/>
      <c r="Z46" s="106"/>
      <c r="AA46" s="107"/>
      <c r="AB46" s="108"/>
      <c r="AC46" s="202"/>
      <c r="AD46" s="202"/>
      <c r="AE46" s="201"/>
      <c r="AF46" s="201"/>
      <c r="AG46" s="90"/>
      <c r="AL46" s="15" t="s">
        <v>111</v>
      </c>
      <c r="AM46" s="79">
        <f t="shared" si="75"/>
        <v>5000</v>
      </c>
      <c r="AN46" s="51">
        <f t="shared" ref="AN46:BB46" si="82">C210</f>
        <v>-0.20614193623011368</v>
      </c>
      <c r="AO46" s="51">
        <f t="shared" si="82"/>
        <v>-4.8313382429881278E-2</v>
      </c>
      <c r="AP46" s="51">
        <f t="shared" si="82"/>
        <v>0.26029409353644911</v>
      </c>
      <c r="AQ46" s="51">
        <f t="shared" si="82"/>
        <v>-1.9771743073366023E-2</v>
      </c>
      <c r="AR46" s="51">
        <f t="shared" si="82"/>
        <v>-0.36577749456501085</v>
      </c>
      <c r="AS46" s="51">
        <f t="shared" si="82"/>
        <v>0.23953608509527891</v>
      </c>
      <c r="AT46" s="51">
        <f t="shared" si="82"/>
        <v>-0.71770728085429591</v>
      </c>
      <c r="AU46" s="51">
        <f t="shared" si="82"/>
        <v>0.45611281611781829</v>
      </c>
      <c r="AV46" s="51">
        <f t="shared" si="82"/>
        <v>-0.41808263676059243</v>
      </c>
      <c r="AW46" s="51">
        <f t="shared" si="82"/>
        <v>0.83140900801270401</v>
      </c>
      <c r="AX46" s="51" t="str">
        <f t="shared" si="82"/>
        <v>[-]</v>
      </c>
      <c r="AY46" s="51" t="str">
        <f t="shared" si="82"/>
        <v>[-]</v>
      </c>
      <c r="AZ46" s="51" t="str">
        <f t="shared" si="82"/>
        <v>[-]</v>
      </c>
      <c r="BA46" s="51" t="str">
        <f t="shared" si="82"/>
        <v>[-]</v>
      </c>
      <c r="BB46" s="51" t="str">
        <f t="shared" si="82"/>
        <v>[-]</v>
      </c>
      <c r="BC46" s="47"/>
      <c r="BD46" s="48">
        <f>B11</f>
        <v>5000</v>
      </c>
      <c r="BE46" s="26"/>
      <c r="BF46" s="26"/>
      <c r="BG46" s="46"/>
      <c r="BH46" s="48">
        <f>BD46</f>
        <v>5000</v>
      </c>
      <c r="BI46" s="120" t="str">
        <f t="shared" ref="BI46:BR46" si="83">C$29</f>
        <v>Lab A</v>
      </c>
      <c r="BJ46" s="120" t="str">
        <f t="shared" si="83"/>
        <v>Lab B</v>
      </c>
      <c r="BK46" s="120" t="str">
        <f t="shared" si="83"/>
        <v>Lab C</v>
      </c>
      <c r="BL46" s="120" t="str">
        <f t="shared" si="83"/>
        <v>Lab D</v>
      </c>
      <c r="BM46" s="120" t="str">
        <f t="shared" si="83"/>
        <v>Lab E</v>
      </c>
      <c r="BN46" s="120" t="str">
        <f t="shared" si="83"/>
        <v>Lab F</v>
      </c>
      <c r="BO46" s="120" t="str">
        <f t="shared" si="83"/>
        <v>Lab G</v>
      </c>
      <c r="BP46" s="120" t="str">
        <f t="shared" si="83"/>
        <v>Lab H</v>
      </c>
      <c r="BQ46" s="120" t="str">
        <f t="shared" si="83"/>
        <v>Lab I</v>
      </c>
      <c r="BR46" s="120" t="str">
        <f t="shared" si="83"/>
        <v>Lab J</v>
      </c>
    </row>
    <row r="47" spans="1:74" ht="15.75" x14ac:dyDescent="0.3">
      <c r="A47" s="8"/>
      <c r="B47" s="97">
        <f t="shared" si="45"/>
        <v>5</v>
      </c>
      <c r="C47" s="94">
        <v>0.20071702011192963</v>
      </c>
      <c r="D47" s="94">
        <v>0.31432986398167689</v>
      </c>
      <c r="E47" s="94">
        <v>3.3333333333333335E-3</v>
      </c>
      <c r="F47" s="94">
        <v>0.20943240347841363</v>
      </c>
      <c r="G47" s="94">
        <v>-0.19560952151325428</v>
      </c>
      <c r="H47" s="94" t="s">
        <v>6</v>
      </c>
      <c r="I47" s="94">
        <v>0.34699999999999998</v>
      </c>
      <c r="J47" s="94">
        <v>0.12689246935900536</v>
      </c>
      <c r="K47" s="94">
        <v>0.25486576941849942</v>
      </c>
      <c r="L47" s="94">
        <v>0.15710861062005604</v>
      </c>
      <c r="M47" s="94" t="s">
        <v>6</v>
      </c>
      <c r="N47" s="94" t="s">
        <v>6</v>
      </c>
      <c r="O47" s="94" t="s">
        <v>6</v>
      </c>
      <c r="P47" s="94" t="s">
        <v>6</v>
      </c>
      <c r="Q47" s="94" t="s">
        <v>6</v>
      </c>
      <c r="R47" s="140"/>
      <c r="S47" s="20"/>
      <c r="T47" s="172">
        <f t="shared" si="46"/>
        <v>7</v>
      </c>
      <c r="U47" s="97">
        <f t="shared" si="47"/>
        <v>5</v>
      </c>
      <c r="V47" s="176">
        <f t="shared" si="48"/>
        <v>0.21153556140971608</v>
      </c>
      <c r="W47" s="176">
        <f t="shared" si="49"/>
        <v>2.2086633430348456E-2</v>
      </c>
      <c r="X47" s="178">
        <f t="shared" si="50"/>
        <v>4.4173266860696912E-2</v>
      </c>
      <c r="Y47" s="111"/>
      <c r="Z47" s="106"/>
      <c r="AA47" s="107"/>
      <c r="AB47" s="108"/>
      <c r="AC47" s="202"/>
      <c r="AD47" s="202"/>
      <c r="AE47" s="201"/>
      <c r="AF47" s="201"/>
      <c r="AG47" s="90"/>
      <c r="AL47" s="102" t="s">
        <v>53</v>
      </c>
      <c r="AM47" s="123"/>
      <c r="AN47" s="124" t="str">
        <f t="shared" ref="AN47" si="84">IF(AN46="[-]","[-]",IF(ABS(AN46)&lt;=1,"pass","X"))</f>
        <v>pass</v>
      </c>
      <c r="AO47" s="124" t="str">
        <f t="shared" ref="AO47" si="85">IF(AO46="[-]","[-]",IF(ABS(AO46)&lt;=1,"pass","X"))</f>
        <v>pass</v>
      </c>
      <c r="AP47" s="124" t="str">
        <f t="shared" ref="AP47" si="86">IF(AP46="[-]","[-]",IF(ABS(AP46)&lt;=1,"pass","X"))</f>
        <v>pass</v>
      </c>
      <c r="AQ47" s="124" t="str">
        <f t="shared" ref="AQ47" si="87">IF(AQ46="[-]","[-]",IF(ABS(AQ46)&lt;=1,"pass","X"))</f>
        <v>pass</v>
      </c>
      <c r="AR47" s="124" t="str">
        <f t="shared" ref="AR47" si="88">IF(AR46="[-]","[-]",IF(ABS(AR46)&lt;=1,"pass","X"))</f>
        <v>pass</v>
      </c>
      <c r="AS47" s="124" t="str">
        <f t="shared" ref="AS47" si="89">IF(AS46="[-]","[-]",IF(ABS(AS46)&lt;=1,"pass","X"))</f>
        <v>pass</v>
      </c>
      <c r="AT47" s="124" t="str">
        <f t="shared" ref="AT47" si="90">IF(AT46="[-]","[-]",IF(ABS(AT46)&lt;=1,"pass","X"))</f>
        <v>pass</v>
      </c>
      <c r="AU47" s="124" t="str">
        <f t="shared" ref="AU47" si="91">IF(AU46="[-]","[-]",IF(ABS(AU46)&lt;=1,"pass","X"))</f>
        <v>pass</v>
      </c>
      <c r="AV47" s="124" t="str">
        <f t="shared" ref="AV47" si="92">IF(AV46="[-]","[-]",IF(ABS(AV46)&lt;=1,"pass","X"))</f>
        <v>pass</v>
      </c>
      <c r="AW47" s="124" t="str">
        <f t="shared" ref="AW47" si="93">IF(AW46="[-]","[-]",IF(ABS(AW46)&lt;=1,"pass","X"))</f>
        <v>pass</v>
      </c>
      <c r="AX47" s="124" t="str">
        <f t="shared" ref="AX47" si="94">IF(AX46="[-]","[-]",IF(ABS(AX46)&lt;=1,"pass","X"))</f>
        <v>[-]</v>
      </c>
      <c r="AY47" s="124" t="str">
        <f t="shared" ref="AY47" si="95">IF(AY46="[-]","[-]",IF(ABS(AY46)&lt;=1,"pass","X"))</f>
        <v>[-]</v>
      </c>
      <c r="AZ47" s="124" t="str">
        <f t="shared" ref="AZ47" si="96">IF(AZ46="[-]","[-]",IF(ABS(AZ46)&lt;=1,"pass","X"))</f>
        <v>[-]</v>
      </c>
      <c r="BA47" s="124" t="str">
        <f t="shared" ref="BA47" si="97">IF(BA46="[-]","[-]",IF(ABS(BA46)&lt;=1,"pass","X"))</f>
        <v>[-]</v>
      </c>
      <c r="BB47" s="124" t="str">
        <f t="shared" ref="BB47" si="98">IF(BB46="[-]","[-]",IF(ABS(BB46)&lt;=1,"pass","X"))</f>
        <v>[-]</v>
      </c>
      <c r="BC47" s="47"/>
      <c r="BD47" s="48" t="str">
        <f>BD32</f>
        <v>xCRV</v>
      </c>
      <c r="BE47" s="73" t="s">
        <v>57</v>
      </c>
      <c r="BF47" s="73" t="s">
        <v>58</v>
      </c>
      <c r="BG47" s="46"/>
      <c r="BH47" s="75" t="s">
        <v>54</v>
      </c>
      <c r="BI47" s="128" t="str">
        <f t="shared" ref="BI47:BR48" si="99">AN47</f>
        <v>pass</v>
      </c>
      <c r="BJ47" s="128" t="str">
        <f t="shared" si="99"/>
        <v>pass</v>
      </c>
      <c r="BK47" s="128" t="str">
        <f t="shared" si="99"/>
        <v>pass</v>
      </c>
      <c r="BL47" s="128" t="str">
        <f t="shared" si="99"/>
        <v>pass</v>
      </c>
      <c r="BM47" s="128" t="str">
        <f t="shared" si="99"/>
        <v>pass</v>
      </c>
      <c r="BN47" s="128" t="str">
        <f t="shared" si="99"/>
        <v>pass</v>
      </c>
      <c r="BO47" s="128" t="str">
        <f t="shared" si="99"/>
        <v>pass</v>
      </c>
      <c r="BP47" s="128" t="str">
        <f t="shared" si="99"/>
        <v>pass</v>
      </c>
      <c r="BQ47" s="128" t="str">
        <f t="shared" si="99"/>
        <v>pass</v>
      </c>
      <c r="BR47" s="128" t="str">
        <f t="shared" si="99"/>
        <v>pass</v>
      </c>
    </row>
    <row r="48" spans="1:74" ht="13.5" thickBot="1" x14ac:dyDescent="0.25">
      <c r="A48" s="8"/>
      <c r="B48" s="98">
        <f t="shared" si="45"/>
        <v>2</v>
      </c>
      <c r="C48" s="95">
        <v>0.22052600384239032</v>
      </c>
      <c r="D48" s="95">
        <v>0.5447227882071829</v>
      </c>
      <c r="E48" s="95">
        <v>3.6666666666666667E-2</v>
      </c>
      <c r="F48" s="95">
        <v>0.15054816151175099</v>
      </c>
      <c r="G48" s="95">
        <v>-0.43342416420493918</v>
      </c>
      <c r="H48" s="95" t="s">
        <v>6</v>
      </c>
      <c r="I48" s="95">
        <v>0.20399999999999999</v>
      </c>
      <c r="J48" s="95">
        <v>7.1711511615612719E-2</v>
      </c>
      <c r="K48" s="95">
        <v>0.39279068175361909</v>
      </c>
      <c r="L48" s="95">
        <v>0.24382009635679971</v>
      </c>
      <c r="M48" s="95" t="s">
        <v>6</v>
      </c>
      <c r="N48" s="95" t="s">
        <v>6</v>
      </c>
      <c r="O48" s="95" t="s">
        <v>6</v>
      </c>
      <c r="P48" s="95" t="s">
        <v>6</v>
      </c>
      <c r="Q48" s="95" t="s">
        <v>6</v>
      </c>
      <c r="R48" s="140"/>
      <c r="S48" s="20"/>
      <c r="T48" s="173">
        <f t="shared" si="46"/>
        <v>6</v>
      </c>
      <c r="U48" s="98">
        <f t="shared" si="47"/>
        <v>2</v>
      </c>
      <c r="V48" s="177">
        <f t="shared" si="48"/>
        <v>0.10851341120403102</v>
      </c>
      <c r="W48" s="177">
        <f t="shared" si="49"/>
        <v>2.70815940189723E-2</v>
      </c>
      <c r="X48" s="179">
        <f t="shared" si="50"/>
        <v>5.41631880379446E-2</v>
      </c>
      <c r="Y48" s="96"/>
      <c r="Z48" s="96"/>
      <c r="AA48" s="112"/>
      <c r="AB48" s="108"/>
      <c r="AC48" s="202"/>
      <c r="AD48" s="202"/>
      <c r="AE48" s="201"/>
      <c r="AF48" s="201"/>
      <c r="AG48" s="90"/>
      <c r="AL48" s="102" t="s">
        <v>52</v>
      </c>
      <c r="AM48" s="125"/>
      <c r="AN48" s="124" t="str">
        <f>IF(AN43="[-]","[-]",IF(AND(ABS(AN46)&lt;=1,(AN43&lt;=2)),"pass",(IF(AND(ABS(AN46)&gt;1,(AN43&lt;=2)),"X","?"))))</f>
        <v>pass</v>
      </c>
      <c r="AO48" s="124" t="str">
        <f t="shared" ref="AO48:BB48" si="100">IF(AO43="[-]","[-]",IF(AND(ABS(AO46)&lt;=1,(AO43&lt;=2)),"pass",(IF(AND(ABS(AO46)&gt;1,(AO43&lt;=2)),"X","?"))))</f>
        <v>pass</v>
      </c>
      <c r="AP48" s="124" t="str">
        <f t="shared" si="100"/>
        <v>pass</v>
      </c>
      <c r="AQ48" s="124" t="str">
        <f t="shared" si="100"/>
        <v>pass</v>
      </c>
      <c r="AR48" s="124" t="str">
        <f t="shared" si="100"/>
        <v>pass</v>
      </c>
      <c r="AS48" s="124" t="str">
        <f t="shared" si="100"/>
        <v>pass</v>
      </c>
      <c r="AT48" s="124" t="str">
        <f t="shared" si="100"/>
        <v>pass</v>
      </c>
      <c r="AU48" s="124" t="str">
        <f t="shared" si="100"/>
        <v>pass</v>
      </c>
      <c r="AV48" s="124" t="str">
        <f t="shared" si="100"/>
        <v>pass</v>
      </c>
      <c r="AW48" s="124" t="str">
        <f t="shared" si="100"/>
        <v>pass</v>
      </c>
      <c r="AX48" s="124" t="str">
        <f t="shared" si="100"/>
        <v>[-]</v>
      </c>
      <c r="AY48" s="124" t="str">
        <f t="shared" si="100"/>
        <v>[-]</v>
      </c>
      <c r="AZ48" s="124" t="str">
        <f t="shared" si="100"/>
        <v>[-]</v>
      </c>
      <c r="BA48" s="124" t="str">
        <f t="shared" si="100"/>
        <v>[-]</v>
      </c>
      <c r="BB48" s="124" t="str">
        <f t="shared" si="100"/>
        <v>[-]</v>
      </c>
      <c r="BC48" s="47"/>
      <c r="BD48" s="48" t="str">
        <f>BD33</f>
        <v>(%)</v>
      </c>
      <c r="BE48" s="48" t="s">
        <v>30</v>
      </c>
      <c r="BF48" s="48" t="s">
        <v>31</v>
      </c>
      <c r="BG48" s="46"/>
      <c r="BH48" s="75" t="s">
        <v>52</v>
      </c>
      <c r="BI48" s="128" t="str">
        <f t="shared" si="99"/>
        <v>pass</v>
      </c>
      <c r="BJ48" s="128" t="str">
        <f t="shared" si="99"/>
        <v>pass</v>
      </c>
      <c r="BK48" s="128" t="str">
        <f t="shared" si="99"/>
        <v>pass</v>
      </c>
      <c r="BL48" s="128" t="str">
        <f t="shared" si="99"/>
        <v>pass</v>
      </c>
      <c r="BM48" s="128" t="str">
        <f t="shared" si="99"/>
        <v>pass</v>
      </c>
      <c r="BN48" s="128" t="str">
        <f t="shared" si="99"/>
        <v>pass</v>
      </c>
      <c r="BO48" s="128" t="str">
        <f t="shared" si="99"/>
        <v>pass</v>
      </c>
      <c r="BP48" s="128" t="str">
        <f t="shared" si="99"/>
        <v>pass</v>
      </c>
      <c r="BQ48" s="128" t="str">
        <f t="shared" si="99"/>
        <v>pass</v>
      </c>
      <c r="BR48" s="128" t="str">
        <f t="shared" si="99"/>
        <v>pass</v>
      </c>
    </row>
    <row r="49" spans="1:74" ht="15.75" x14ac:dyDescent="0.3">
      <c r="Y49" s="17"/>
      <c r="Z49" s="17"/>
      <c r="AA49" s="17"/>
      <c r="AB49" s="17"/>
      <c r="AC49" s="17"/>
      <c r="AD49" s="17"/>
      <c r="AE49" s="201"/>
      <c r="AF49" s="201"/>
      <c r="AG49" s="17"/>
      <c r="AL49" s="125" t="s">
        <v>114</v>
      </c>
      <c r="AM49" s="125"/>
      <c r="AN49" s="146">
        <f>IF(AN44="[-]","[-]",AN44/ABS(AN40))</f>
        <v>-0.21531604950073627</v>
      </c>
      <c r="AO49" s="146">
        <f t="shared" ref="AO49:BB49" si="101">IF(AO44="[-]","[-]",AO44/ABS(AO40))</f>
        <v>-5.0819836559525308E-2</v>
      </c>
      <c r="AP49" s="146">
        <f t="shared" si="101"/>
        <v>0.26271092738880863</v>
      </c>
      <c r="AQ49" s="146">
        <f t="shared" si="101"/>
        <v>-2.0186995121373865E-2</v>
      </c>
      <c r="AR49" s="146">
        <f t="shared" si="101"/>
        <v>-0.37260027558345371</v>
      </c>
      <c r="AS49" s="146">
        <f t="shared" si="101"/>
        <v>0.24224334465808769</v>
      </c>
      <c r="AT49" s="146">
        <f t="shared" si="101"/>
        <v>-0.72716689631954468</v>
      </c>
      <c r="AU49" s="146">
        <f t="shared" si="101"/>
        <v>0.54958594209385303</v>
      </c>
      <c r="AV49" s="146">
        <f t="shared" si="101"/>
        <v>-0.52929366460280725</v>
      </c>
      <c r="AW49" s="146">
        <f t="shared" si="101"/>
        <v>0.84691207628137199</v>
      </c>
      <c r="AX49" s="146" t="str">
        <f t="shared" si="101"/>
        <v>[-]</v>
      </c>
      <c r="AY49" s="146" t="str">
        <f t="shared" si="101"/>
        <v>[-]</v>
      </c>
      <c r="AZ49" s="146" t="str">
        <f t="shared" si="101"/>
        <v>[-]</v>
      </c>
      <c r="BA49" s="146" t="str">
        <f t="shared" si="101"/>
        <v>[-]</v>
      </c>
      <c r="BB49" s="146" t="str">
        <f t="shared" si="101"/>
        <v>[-]</v>
      </c>
      <c r="BC49" s="47"/>
      <c r="BD49" s="50">
        <f>V33</f>
        <v>-9.2739972441654633E-2</v>
      </c>
      <c r="BE49" s="50">
        <f>W33</f>
        <v>1.1441024589578621E-2</v>
      </c>
      <c r="BF49" s="50">
        <f>X33</f>
        <v>2.2882049179157243E-2</v>
      </c>
      <c r="BG49" s="46"/>
      <c r="BH49" s="75" t="s">
        <v>51</v>
      </c>
      <c r="BI49" s="128" t="str">
        <f t="shared" ref="BI49:BR49" si="102">AN51</f>
        <v>pass</v>
      </c>
      <c r="BJ49" s="128" t="str">
        <f t="shared" si="102"/>
        <v>pass</v>
      </c>
      <c r="BK49" s="128" t="str">
        <f t="shared" si="102"/>
        <v>pass</v>
      </c>
      <c r="BL49" s="128" t="str">
        <f t="shared" si="102"/>
        <v>pass</v>
      </c>
      <c r="BM49" s="128" t="str">
        <f t="shared" si="102"/>
        <v>pass</v>
      </c>
      <c r="BN49" s="128" t="str">
        <f t="shared" si="102"/>
        <v>pass</v>
      </c>
      <c r="BO49" s="128" t="str">
        <f t="shared" si="102"/>
        <v>pass</v>
      </c>
      <c r="BP49" s="128" t="str">
        <f t="shared" si="102"/>
        <v>pass</v>
      </c>
      <c r="BQ49" s="128" t="str">
        <f t="shared" si="102"/>
        <v>pass</v>
      </c>
      <c r="BR49" s="128" t="str">
        <f t="shared" si="102"/>
        <v>pass</v>
      </c>
    </row>
    <row r="50" spans="1:74" ht="14.45" customHeight="1" thickBot="1" x14ac:dyDescent="0.35">
      <c r="B50" s="2" t="s">
        <v>104</v>
      </c>
      <c r="L50" s="15"/>
      <c r="W50" s="21"/>
      <c r="X50" s="21"/>
      <c r="Y50" s="21"/>
      <c r="Z50" s="21"/>
      <c r="AA50" s="21"/>
      <c r="AB50" s="21"/>
      <c r="AC50" s="21"/>
      <c r="AL50" s="102" t="s">
        <v>106</v>
      </c>
      <c r="AM50" s="125"/>
      <c r="AN50" s="146">
        <f>IF(AN40="[-]","[-]",NORMDIST(_xlfn.NORM.INV(0.975,AN39,ABS(AN40)/2),$BD$49,$BE$49,TRUE)-NORMDIST(_xlfn.NORM.INV(0.025,AN39,ABS(AN40)/2),$BD$49,$BE$49,TRUE))</f>
        <v>0.99999999999999944</v>
      </c>
      <c r="AO50" s="146">
        <f t="shared" ref="AO50:BB50" si="103">IF(AO40="[-]","[-]",NORMDIST(_xlfn.NORM.INV(0.975,AO39,ABS(AO40)/2),$BD$49,$BE$49,TRUE)-NORMDIST(_xlfn.NORM.INV(0.025,AO39,ABS(AO40)/2),$BD$49,$BE$49,TRUE))</f>
        <v>0.99999978310505877</v>
      </c>
      <c r="AP50" s="146">
        <f t="shared" si="103"/>
        <v>1</v>
      </c>
      <c r="AQ50" s="146">
        <f t="shared" si="103"/>
        <v>1</v>
      </c>
      <c r="AR50" s="146">
        <f t="shared" si="103"/>
        <v>0.999999944826927</v>
      </c>
      <c r="AS50" s="146">
        <f t="shared" si="103"/>
        <v>1</v>
      </c>
      <c r="AT50" s="146">
        <f t="shared" si="103"/>
        <v>0.99599525040937797</v>
      </c>
      <c r="AU50" s="146">
        <f t="shared" si="103"/>
        <v>0.8704279678029575</v>
      </c>
      <c r="AV50" s="146">
        <f t="shared" si="103"/>
        <v>0.837153738631635</v>
      </c>
      <c r="AW50" s="146">
        <f t="shared" si="103"/>
        <v>0.8776043974719332</v>
      </c>
      <c r="AX50" s="146" t="str">
        <f t="shared" si="103"/>
        <v>[-]</v>
      </c>
      <c r="AY50" s="146" t="str">
        <f t="shared" si="103"/>
        <v>[-]</v>
      </c>
      <c r="AZ50" s="146" t="str">
        <f t="shared" si="103"/>
        <v>[-]</v>
      </c>
      <c r="BA50" s="146" t="str">
        <f t="shared" si="103"/>
        <v>[-]</v>
      </c>
      <c r="BB50" s="146" t="str">
        <f t="shared" si="103"/>
        <v>[-]</v>
      </c>
      <c r="BC50" s="47"/>
      <c r="BD50" s="8"/>
      <c r="BE50" s="47"/>
      <c r="BF50" s="47"/>
      <c r="BG50" s="46"/>
    </row>
    <row r="51" spans="1:74" ht="39" customHeight="1" x14ac:dyDescent="0.2">
      <c r="B51" s="85" t="s">
        <v>17</v>
      </c>
      <c r="C51" s="85" t="str">
        <f>C29</f>
        <v>Lab A</v>
      </c>
      <c r="D51" s="85" t="str">
        <f t="shared" ref="D51:Q51" si="104">D29</f>
        <v>Lab B</v>
      </c>
      <c r="E51" s="85" t="str">
        <f t="shared" si="104"/>
        <v>Lab C</v>
      </c>
      <c r="F51" s="85" t="str">
        <f t="shared" si="104"/>
        <v>Lab D</v>
      </c>
      <c r="G51" s="85" t="str">
        <f t="shared" si="104"/>
        <v>Lab E</v>
      </c>
      <c r="H51" s="85" t="str">
        <f t="shared" si="104"/>
        <v>Lab F</v>
      </c>
      <c r="I51" s="85" t="str">
        <f t="shared" si="104"/>
        <v>Lab G</v>
      </c>
      <c r="J51" s="85" t="str">
        <f t="shared" si="104"/>
        <v>Lab H</v>
      </c>
      <c r="K51" s="85" t="str">
        <f t="shared" si="104"/>
        <v>Lab I</v>
      </c>
      <c r="L51" s="85" t="str">
        <f t="shared" si="104"/>
        <v>Lab J</v>
      </c>
      <c r="M51" s="85" t="str">
        <f t="shared" si="104"/>
        <v>Lab K</v>
      </c>
      <c r="N51" s="85" t="str">
        <f t="shared" si="104"/>
        <v>Lab L</v>
      </c>
      <c r="O51" s="85" t="str">
        <f t="shared" si="104"/>
        <v>Lab M</v>
      </c>
      <c r="P51" s="85" t="str">
        <f t="shared" si="104"/>
        <v>Lab N</v>
      </c>
      <c r="Q51" s="85" t="str">
        <f t="shared" si="104"/>
        <v>Lab O</v>
      </c>
      <c r="R51" s="138"/>
      <c r="S51" s="18"/>
      <c r="U51" s="184" t="s">
        <v>1</v>
      </c>
      <c r="V51" s="184" t="s">
        <v>2</v>
      </c>
      <c r="W51" s="185" t="s">
        <v>8</v>
      </c>
      <c r="X51" s="185"/>
      <c r="Y51" s="185"/>
      <c r="Z51" s="185"/>
      <c r="AA51" s="185"/>
      <c r="AB51" s="185" t="s">
        <v>66</v>
      </c>
      <c r="AC51" s="216" t="s">
        <v>3</v>
      </c>
      <c r="AD51" s="216"/>
      <c r="AE51" s="216"/>
      <c r="AF51" s="216"/>
      <c r="AG51" s="216"/>
      <c r="AH51" s="185"/>
      <c r="AI51" s="28"/>
      <c r="AL51" s="102" t="s">
        <v>51</v>
      </c>
      <c r="AM51" s="125"/>
      <c r="AN51" s="124" t="str">
        <f>IF(AN50="[-]","[-]",IF((AND(AN50&gt;=0.35,ABS(AN46)&lt;=1)),"pass",IF(ABS(AN46)&gt;1,"X","?")))</f>
        <v>pass</v>
      </c>
      <c r="AO51" s="124" t="str">
        <f t="shared" ref="AO51:BB51" si="105">IF(AO50="[-]","[-]",IF((AND(AO50&gt;=0.35,ABS(AO46)&lt;=1)),"pass",IF(ABS(AO46)&gt;1,"X","?")))</f>
        <v>pass</v>
      </c>
      <c r="AP51" s="124" t="str">
        <f t="shared" si="105"/>
        <v>pass</v>
      </c>
      <c r="AQ51" s="124" t="str">
        <f t="shared" si="105"/>
        <v>pass</v>
      </c>
      <c r="AR51" s="124" t="str">
        <f t="shared" si="105"/>
        <v>pass</v>
      </c>
      <c r="AS51" s="124" t="str">
        <f t="shared" si="105"/>
        <v>pass</v>
      </c>
      <c r="AT51" s="124" t="str">
        <f t="shared" si="105"/>
        <v>pass</v>
      </c>
      <c r="AU51" s="124" t="str">
        <f t="shared" si="105"/>
        <v>pass</v>
      </c>
      <c r="AV51" s="124" t="str">
        <f t="shared" si="105"/>
        <v>pass</v>
      </c>
      <c r="AW51" s="124" t="str">
        <f t="shared" si="105"/>
        <v>pass</v>
      </c>
      <c r="AX51" s="124" t="str">
        <f t="shared" si="105"/>
        <v>[-]</v>
      </c>
      <c r="AY51" s="124" t="str">
        <f t="shared" si="105"/>
        <v>[-]</v>
      </c>
      <c r="AZ51" s="124" t="str">
        <f t="shared" si="105"/>
        <v>[-]</v>
      </c>
      <c r="BA51" s="124" t="str">
        <f t="shared" si="105"/>
        <v>[-]</v>
      </c>
      <c r="BB51" s="124" t="str">
        <f t="shared" si="105"/>
        <v>[-]</v>
      </c>
      <c r="BC51" s="47"/>
      <c r="BD51" s="8"/>
      <c r="BE51" s="47"/>
      <c r="BF51" s="47"/>
      <c r="BG51" s="46"/>
    </row>
    <row r="52" spans="1:74" ht="16.5" thickBot="1" x14ac:dyDescent="0.35">
      <c r="A52" s="62"/>
      <c r="B52" s="99"/>
      <c r="C52" s="99"/>
      <c r="D52" s="99"/>
      <c r="E52" s="99"/>
      <c r="F52" s="99"/>
      <c r="G52" s="99"/>
      <c r="H52" s="99"/>
      <c r="I52" s="99"/>
      <c r="J52" s="99"/>
      <c r="K52" s="99"/>
      <c r="L52" s="99"/>
      <c r="M52" s="100"/>
      <c r="N52" s="100"/>
      <c r="O52" s="100"/>
      <c r="P52" s="100"/>
      <c r="Q52" s="100"/>
      <c r="R52" s="139"/>
      <c r="S52" s="17"/>
      <c r="U52" s="180" t="s">
        <v>7</v>
      </c>
      <c r="V52" s="22" t="s">
        <v>32</v>
      </c>
      <c r="W52" s="181" t="s">
        <v>33</v>
      </c>
      <c r="X52" s="181" t="s">
        <v>34</v>
      </c>
      <c r="Y52" s="182" t="s">
        <v>35</v>
      </c>
      <c r="Z52" s="182" t="s">
        <v>36</v>
      </c>
      <c r="AA52" s="182" t="s">
        <v>37</v>
      </c>
      <c r="AB52" s="182" t="s">
        <v>93</v>
      </c>
      <c r="AC52" s="27" t="s">
        <v>38</v>
      </c>
      <c r="AD52" s="182" t="s">
        <v>39</v>
      </c>
      <c r="AE52" s="182" t="s">
        <v>40</v>
      </c>
      <c r="AF52" s="182" t="s">
        <v>41</v>
      </c>
      <c r="AG52" s="183" t="s">
        <v>42</v>
      </c>
      <c r="AH52" s="182" t="s">
        <v>43</v>
      </c>
      <c r="AI52" s="27"/>
      <c r="AL52" s="59"/>
      <c r="AM52" s="65"/>
      <c r="AN52" s="156">
        <f>AN37+$AO$3</f>
        <v>1.1500000000000001</v>
      </c>
      <c r="AO52" s="156">
        <f t="shared" ref="AO52:BB52" si="106">AO37+$AO$3</f>
        <v>2.1499999999999995</v>
      </c>
      <c r="AP52" s="156">
        <f t="shared" si="106"/>
        <v>3.1499999999999995</v>
      </c>
      <c r="AQ52" s="156">
        <f t="shared" si="106"/>
        <v>4.1499999999999995</v>
      </c>
      <c r="AR52" s="156">
        <f t="shared" si="106"/>
        <v>5.1499999999999995</v>
      </c>
      <c r="AS52" s="156">
        <f t="shared" si="106"/>
        <v>6.1499999999999995</v>
      </c>
      <c r="AT52" s="156">
        <f t="shared" si="106"/>
        <v>7.1499999999999995</v>
      </c>
      <c r="AU52" s="156">
        <f t="shared" si="106"/>
        <v>8.1500000000000021</v>
      </c>
      <c r="AV52" s="156">
        <f t="shared" si="106"/>
        <v>9.1500000000000021</v>
      </c>
      <c r="AW52" s="156">
        <f t="shared" si="106"/>
        <v>10.150000000000002</v>
      </c>
      <c r="AX52" s="156">
        <f t="shared" si="106"/>
        <v>11.150000000000002</v>
      </c>
      <c r="AY52" s="156">
        <f t="shared" si="106"/>
        <v>12.150000000000002</v>
      </c>
      <c r="AZ52" s="156">
        <f t="shared" si="106"/>
        <v>13.150000000000002</v>
      </c>
      <c r="BA52" s="156">
        <f t="shared" si="106"/>
        <v>14.150000000000002</v>
      </c>
      <c r="BB52" s="156">
        <f t="shared" si="106"/>
        <v>15.150000000000002</v>
      </c>
      <c r="BC52" s="47"/>
      <c r="BD52" s="8"/>
      <c r="BE52" s="47"/>
      <c r="BF52" s="47"/>
      <c r="BG52" s="46"/>
    </row>
    <row r="53" spans="1:74" ht="15.75" customHeight="1" thickTop="1" x14ac:dyDescent="0.2">
      <c r="A53" s="8"/>
      <c r="B53" s="97">
        <f>B9</f>
        <v>10000</v>
      </c>
      <c r="C53" s="94">
        <v>0.12</v>
      </c>
      <c r="D53" s="94">
        <v>6.2333333333333331E-2</v>
      </c>
      <c r="E53" s="94">
        <v>0.15</v>
      </c>
      <c r="F53" s="94">
        <v>0.10000000000000002</v>
      </c>
      <c r="G53" s="94">
        <v>0.09</v>
      </c>
      <c r="H53" s="94">
        <v>0.13</v>
      </c>
      <c r="I53" s="94">
        <v>0.12</v>
      </c>
      <c r="J53" s="94">
        <v>0.03</v>
      </c>
      <c r="K53" s="94">
        <v>2.5000000000000005E-2</v>
      </c>
      <c r="L53" s="94">
        <v>0.1</v>
      </c>
      <c r="M53" s="94" t="s">
        <v>6</v>
      </c>
      <c r="N53" s="94" t="s">
        <v>6</v>
      </c>
      <c r="O53" s="94" t="s">
        <v>6</v>
      </c>
      <c r="P53" s="94" t="s">
        <v>6</v>
      </c>
      <c r="Q53" s="94" t="s">
        <v>6</v>
      </c>
      <c r="R53" s="140"/>
      <c r="S53" s="20"/>
      <c r="T53" s="54"/>
      <c r="U53" s="131" t="str">
        <f>C29</f>
        <v>Lab A</v>
      </c>
      <c r="V53" s="190">
        <f t="shared" ref="V53:V54" si="107">IF(C31="[-]","",C31)</f>
        <v>-0.21067089180090012</v>
      </c>
      <c r="W53" s="131">
        <f t="shared" ref="W53:W70" si="108">IF(C119="[-]","",C119/2)</f>
        <v>6.9084785103857502E-2</v>
      </c>
      <c r="X53" s="206">
        <f t="shared" ref="X53:X70" si="109">IF(V53="","",IF(OR(W53&lt;0,C97=-1),"",V53/W53^2))</f>
        <v>-44.140750370946783</v>
      </c>
      <c r="Y53" s="131">
        <f t="shared" ref="Y53:Y70" si="110">IF(W53="","",IF(OR(W53&lt;0,C97=-1),"",1/W53^2))</f>
        <v>209.52467611265024</v>
      </c>
      <c r="Z53" s="131">
        <f t="shared" ref="Z53:Z54" si="111">IF(Y53="","",Y53/X325)</f>
        <v>2.7288101321710331E-2</v>
      </c>
      <c r="AA53" s="190">
        <f t="shared" ref="AA53:AA70" si="112">IF(V53="","",IF(OR(W53&lt;0,C97=-1),"",Z53*V53))</f>
        <v>-5.748808640998037E-3</v>
      </c>
      <c r="AB53" s="207">
        <f t="shared" ref="AB53:AB70" si="113">IF(V53="","",IF(OR(W53&lt;0,C97=-1),"",(V53-Y325)^2/W53^2))</f>
        <v>0.80779009495981813</v>
      </c>
      <c r="AC53" s="213">
        <f t="shared" ref="AC53:AC54" si="114">IF(V53="","",V53-Y325)</f>
        <v>-6.2091431543919551E-2</v>
      </c>
      <c r="AD53" s="207">
        <f>IF(W53="","",IF(W53&lt;0,W53^2+AB325,W53^2-AB325))</f>
        <v>4.6424694061109745E-3</v>
      </c>
      <c r="AE53" s="206">
        <f t="shared" ref="AE53:AE70" si="115">IF(W53="","",IF(OR(W53&lt;0,C97=-1),"",AC325+(1-2*Z53)*W53^2))</f>
        <v>4.8850513421624005E-3</v>
      </c>
      <c r="AF53" s="131">
        <f>IF(AD53="","",2*SQRT(AD53))</f>
        <v>0.13627133823531601</v>
      </c>
      <c r="AG53" s="131">
        <f>IF(AE53="","",2*SQRT(AE53))</f>
        <v>0.13978628462281126</v>
      </c>
      <c r="AH53" s="132">
        <f>IF(V53="","",AC53/AF53)</f>
        <v>-0.45564556969932191</v>
      </c>
      <c r="AI53" s="150"/>
      <c r="AL53" s="59"/>
      <c r="AM53" s="113" t="str">
        <f t="shared" ref="AM53:BB53" si="116">B$29</f>
        <v>Set Point</v>
      </c>
      <c r="AN53" s="113" t="str">
        <f t="shared" si="116"/>
        <v>Lab A</v>
      </c>
      <c r="AO53" s="113" t="str">
        <f t="shared" si="116"/>
        <v>Lab B</v>
      </c>
      <c r="AP53" s="113" t="str">
        <f t="shared" si="116"/>
        <v>Lab C</v>
      </c>
      <c r="AQ53" s="113" t="str">
        <f t="shared" si="116"/>
        <v>Lab D</v>
      </c>
      <c r="AR53" s="113" t="str">
        <f t="shared" si="116"/>
        <v>Lab E</v>
      </c>
      <c r="AS53" s="113" t="str">
        <f t="shared" si="116"/>
        <v>Lab F</v>
      </c>
      <c r="AT53" s="113" t="str">
        <f t="shared" si="116"/>
        <v>Lab G</v>
      </c>
      <c r="AU53" s="113" t="str">
        <f t="shared" si="116"/>
        <v>Lab H</v>
      </c>
      <c r="AV53" s="113" t="str">
        <f t="shared" si="116"/>
        <v>Lab I</v>
      </c>
      <c r="AW53" s="113" t="str">
        <f t="shared" si="116"/>
        <v>Lab J</v>
      </c>
      <c r="AX53" s="113" t="str">
        <f t="shared" si="116"/>
        <v>Lab K</v>
      </c>
      <c r="AY53" s="113" t="str">
        <f t="shared" si="116"/>
        <v>Lab L</v>
      </c>
      <c r="AZ53" s="113" t="str">
        <f t="shared" si="116"/>
        <v>Lab M</v>
      </c>
      <c r="BA53" s="113" t="str">
        <f t="shared" si="116"/>
        <v>Lab N</v>
      </c>
      <c r="BB53" s="113" t="str">
        <f t="shared" si="116"/>
        <v>Lab O</v>
      </c>
      <c r="BC53" s="47"/>
    </row>
    <row r="54" spans="1:74" ht="15.75" x14ac:dyDescent="0.3">
      <c r="A54" s="8"/>
      <c r="B54" s="97">
        <f t="shared" ref="B54:B70" si="117">B10</f>
        <v>7500</v>
      </c>
      <c r="C54" s="94">
        <v>0.12</v>
      </c>
      <c r="D54" s="94">
        <v>6.2333333333333331E-2</v>
      </c>
      <c r="E54" s="94">
        <v>0.15</v>
      </c>
      <c r="F54" s="94">
        <v>0.10000000000000002</v>
      </c>
      <c r="G54" s="94">
        <v>0.09</v>
      </c>
      <c r="H54" s="94">
        <v>0.13</v>
      </c>
      <c r="I54" s="94">
        <v>0.12</v>
      </c>
      <c r="J54" s="94">
        <v>0.03</v>
      </c>
      <c r="K54" s="94">
        <v>2.5000000000000005E-2</v>
      </c>
      <c r="L54" s="94">
        <v>0.1</v>
      </c>
      <c r="M54" s="94" t="s">
        <v>6</v>
      </c>
      <c r="N54" s="94" t="s">
        <v>6</v>
      </c>
      <c r="O54" s="94" t="s">
        <v>6</v>
      </c>
      <c r="P54" s="94" t="s">
        <v>6</v>
      </c>
      <c r="Q54" s="94" t="s">
        <v>6</v>
      </c>
      <c r="R54" s="140"/>
      <c r="S54" s="20"/>
      <c r="T54" s="54"/>
      <c r="U54" s="135"/>
      <c r="V54" s="191">
        <f t="shared" si="107"/>
        <v>-0.15367422011776843</v>
      </c>
      <c r="W54" s="133">
        <f t="shared" si="108"/>
        <v>6.37407529076571E-2</v>
      </c>
      <c r="X54" s="205">
        <f t="shared" si="109"/>
        <v>-37.823929001444824</v>
      </c>
      <c r="Y54" s="133">
        <f t="shared" si="110"/>
        <v>246.13060650288909</v>
      </c>
      <c r="Z54" s="133">
        <f t="shared" si="111"/>
        <v>3.2231441542005017E-2</v>
      </c>
      <c r="AA54" s="191">
        <f t="shared" si="112"/>
        <v>-4.9531416422390643E-3</v>
      </c>
      <c r="AB54" s="203">
        <f t="shared" si="113"/>
        <v>0.44871303039597066</v>
      </c>
      <c r="AC54" s="214">
        <f t="shared" si="114"/>
        <v>-4.2697409802960995E-2</v>
      </c>
      <c r="AD54" s="203">
        <f t="shared" ref="AD54:AD70" si="118">IF(W54="","",IF(W54&lt;0,W54^2+AB326,W54^2-AB326))</f>
        <v>3.9319309865944495E-3</v>
      </c>
      <c r="AE54" s="205">
        <f t="shared" si="115"/>
        <v>4.1337777178245376E-3</v>
      </c>
      <c r="AF54" s="133">
        <f t="shared" ref="AF54" si="119">IF(AD54="","",2*SQRT(AD54))</f>
        <v>0.12541022265500448</v>
      </c>
      <c r="AG54" s="133">
        <f t="shared" ref="AG54" si="120">IF(AE54="","",2*SQRT(AE54))</f>
        <v>0.1285889220395682</v>
      </c>
      <c r="AH54" s="134">
        <f t="shared" ref="AH54" si="121">IF(V54="","",AC54/AF54)</f>
        <v>-0.34046195676104368</v>
      </c>
      <c r="AI54" s="150"/>
      <c r="AL54" s="60" t="s">
        <v>112</v>
      </c>
      <c r="AM54" s="63">
        <f>B12</f>
        <v>2500</v>
      </c>
      <c r="AN54" s="68">
        <f t="shared" ref="AN54:BB54" si="122">C34</f>
        <v>-0.16174811998970265</v>
      </c>
      <c r="AO54" s="68">
        <f t="shared" si="122"/>
        <v>-0.10655276202367396</v>
      </c>
      <c r="AP54" s="68">
        <f t="shared" si="122"/>
        <v>-5.3333333333333337E-2</v>
      </c>
      <c r="AQ54" s="68">
        <f t="shared" si="122"/>
        <v>-0.10661426162063276</v>
      </c>
      <c r="AR54" s="68">
        <f t="shared" si="122"/>
        <v>-0.14000000000000001</v>
      </c>
      <c r="AS54" s="68">
        <f t="shared" si="122"/>
        <v>-4.9939275936900195E-2</v>
      </c>
      <c r="AT54" s="68">
        <f t="shared" si="122"/>
        <v>-0.13</v>
      </c>
      <c r="AU54" s="68">
        <f t="shared" si="122"/>
        <v>-8.5113747375513804E-2</v>
      </c>
      <c r="AV54" s="68">
        <f t="shared" si="122"/>
        <v>-0.11948477397450408</v>
      </c>
      <c r="AW54" s="68">
        <f t="shared" si="122"/>
        <v>-1.7298705944823255E-2</v>
      </c>
      <c r="AX54" s="68" t="str">
        <f t="shared" si="122"/>
        <v>[-]</v>
      </c>
      <c r="AY54" s="68" t="str">
        <f t="shared" si="122"/>
        <v>[-]</v>
      </c>
      <c r="AZ54" s="68" t="str">
        <f t="shared" si="122"/>
        <v>[-]</v>
      </c>
      <c r="BA54" s="68" t="str">
        <f t="shared" si="122"/>
        <v>[-]</v>
      </c>
      <c r="BB54" s="68" t="str">
        <f t="shared" si="122"/>
        <v>[-]</v>
      </c>
      <c r="BC54" s="47"/>
    </row>
    <row r="55" spans="1:74" ht="15.75" x14ac:dyDescent="0.3">
      <c r="A55" s="8"/>
      <c r="B55" s="97">
        <f t="shared" si="117"/>
        <v>5000</v>
      </c>
      <c r="C55" s="94">
        <v>0.12</v>
      </c>
      <c r="D55" s="94">
        <v>6.2333333333333331E-2</v>
      </c>
      <c r="E55" s="94">
        <v>0.15</v>
      </c>
      <c r="F55" s="94">
        <v>0.10000000000000002</v>
      </c>
      <c r="G55" s="94">
        <v>0.1</v>
      </c>
      <c r="H55" s="94">
        <v>0.13</v>
      </c>
      <c r="I55" s="94">
        <v>0.12</v>
      </c>
      <c r="J55" s="94">
        <v>0.03</v>
      </c>
      <c r="K55" s="94">
        <v>2.5000000000000005E-2</v>
      </c>
      <c r="L55" s="94">
        <v>0.1</v>
      </c>
      <c r="M55" s="94" t="s">
        <v>6</v>
      </c>
      <c r="N55" s="94" t="s">
        <v>6</v>
      </c>
      <c r="O55" s="94" t="s">
        <v>6</v>
      </c>
      <c r="P55" s="94" t="s">
        <v>6</v>
      </c>
      <c r="Q55" s="94" t="s">
        <v>6</v>
      </c>
      <c r="R55" s="140"/>
      <c r="S55" s="20"/>
      <c r="T55" s="54"/>
      <c r="U55" s="135"/>
      <c r="V55" s="191">
        <f t="shared" ref="V55:V70" si="123">IF(C33="[-]","",C33)</f>
        <v>-0.11857789838174299</v>
      </c>
      <c r="W55" s="133">
        <f t="shared" si="108"/>
        <v>6.3706004611418315E-2</v>
      </c>
      <c r="X55" s="205">
        <f t="shared" si="109"/>
        <v>-29.217497223369342</v>
      </c>
      <c r="Y55" s="133">
        <f t="shared" si="110"/>
        <v>246.39918249611898</v>
      </c>
      <c r="Z55" s="133">
        <f t="shared" ref="Z55:Z70" si="124">IF(Y55="","",Y55/X327)</f>
        <v>3.2252924548820824E-2</v>
      </c>
      <c r="AA55" s="191">
        <f t="shared" si="112"/>
        <v>-3.8244840096640993E-3</v>
      </c>
      <c r="AB55" s="203">
        <f t="shared" si="113"/>
        <v>0.16449570415628811</v>
      </c>
      <c r="AC55" s="214">
        <f t="shared" ref="AC55:AC70" si="125">IF(V55="","",V55-Y327)</f>
        <v>-2.5837925940088352E-2</v>
      </c>
      <c r="AD55" s="203">
        <f t="shared" si="118"/>
        <v>3.9275579798907093E-3</v>
      </c>
      <c r="AE55" s="205">
        <f t="shared" si="115"/>
        <v>4.095404734218361E-3</v>
      </c>
      <c r="AF55" s="133">
        <f t="shared" ref="AF55:AF70" si="126">IF(AD55="","",2*SQRT(AD55))</f>
        <v>0.12534046401526858</v>
      </c>
      <c r="AG55" s="133">
        <f t="shared" ref="AG55:AG70" si="127">IF(AE55="","",2*SQRT(AE55))</f>
        <v>0.12799069863421109</v>
      </c>
      <c r="AH55" s="134">
        <f t="shared" ref="AH55:AH70" si="128">IF(V55="","",AC55/AF55)</f>
        <v>-0.20614193623011368</v>
      </c>
      <c r="AI55" s="150"/>
      <c r="AL55" s="60" t="s">
        <v>107</v>
      </c>
      <c r="AM55" s="79">
        <f t="shared" ref="AM55:AM61" si="129">AM54</f>
        <v>2500</v>
      </c>
      <c r="AN55" s="68">
        <f t="shared" ref="AN55:BB55" si="130">C56</f>
        <v>0.12</v>
      </c>
      <c r="AO55" s="68">
        <f t="shared" si="130"/>
        <v>6.2333333333333331E-2</v>
      </c>
      <c r="AP55" s="68">
        <f t="shared" si="130"/>
        <v>0.15</v>
      </c>
      <c r="AQ55" s="68">
        <f t="shared" si="130"/>
        <v>0.10000000000000002</v>
      </c>
      <c r="AR55" s="68">
        <f t="shared" si="130"/>
        <v>0.08</v>
      </c>
      <c r="AS55" s="68">
        <f t="shared" si="130"/>
        <v>0.13</v>
      </c>
      <c r="AT55" s="68">
        <f t="shared" si="130"/>
        <v>0.12</v>
      </c>
      <c r="AU55" s="68">
        <f t="shared" si="130"/>
        <v>0.03</v>
      </c>
      <c r="AV55" s="68">
        <f t="shared" si="130"/>
        <v>2.5000000000000005E-2</v>
      </c>
      <c r="AW55" s="68">
        <f t="shared" si="130"/>
        <v>0.1</v>
      </c>
      <c r="AX55" s="68" t="str">
        <f t="shared" si="130"/>
        <v>[-]</v>
      </c>
      <c r="AY55" s="68" t="str">
        <f t="shared" si="130"/>
        <v>[-]</v>
      </c>
      <c r="AZ55" s="68" t="str">
        <f t="shared" si="130"/>
        <v>[-]</v>
      </c>
      <c r="BA55" s="68" t="str">
        <f t="shared" si="130"/>
        <v>[-]</v>
      </c>
      <c r="BB55" s="68" t="str">
        <f t="shared" si="130"/>
        <v>[-]</v>
      </c>
      <c r="BC55" s="47"/>
    </row>
    <row r="56" spans="1:74" ht="15.75" customHeight="1" x14ac:dyDescent="0.3">
      <c r="A56" s="8"/>
      <c r="B56" s="97">
        <f t="shared" si="117"/>
        <v>2500</v>
      </c>
      <c r="C56" s="94">
        <v>0.12</v>
      </c>
      <c r="D56" s="94">
        <v>6.2333333333333331E-2</v>
      </c>
      <c r="E56" s="94">
        <v>0.15</v>
      </c>
      <c r="F56" s="94">
        <v>0.10000000000000002</v>
      </c>
      <c r="G56" s="94">
        <v>0.08</v>
      </c>
      <c r="H56" s="94">
        <v>0.13</v>
      </c>
      <c r="I56" s="94">
        <v>0.12</v>
      </c>
      <c r="J56" s="94">
        <v>0.03</v>
      </c>
      <c r="K56" s="94">
        <v>2.5000000000000005E-2</v>
      </c>
      <c r="L56" s="94">
        <v>0.1</v>
      </c>
      <c r="M56" s="94" t="s">
        <v>6</v>
      </c>
      <c r="N56" s="94" t="s">
        <v>6</v>
      </c>
      <c r="O56" s="94" t="s">
        <v>6</v>
      </c>
      <c r="P56" s="94" t="s">
        <v>6</v>
      </c>
      <c r="Q56" s="94" t="s">
        <v>6</v>
      </c>
      <c r="R56" s="140"/>
      <c r="S56" s="20"/>
      <c r="T56" s="54"/>
      <c r="U56" s="135"/>
      <c r="V56" s="191">
        <f t="shared" si="123"/>
        <v>-0.16174811998970265</v>
      </c>
      <c r="W56" s="133">
        <f t="shared" si="108"/>
        <v>6.4053245102788758E-2</v>
      </c>
      <c r="X56" s="205">
        <f t="shared" si="109"/>
        <v>-39.423662414900598</v>
      </c>
      <c r="Y56" s="133">
        <f t="shared" si="110"/>
        <v>243.73490348704161</v>
      </c>
      <c r="Z56" s="133">
        <f t="shared" si="124"/>
        <v>3.1471205357540687E-2</v>
      </c>
      <c r="AA56" s="191">
        <f t="shared" si="112"/>
        <v>-5.0904083003920639E-3</v>
      </c>
      <c r="AB56" s="203">
        <f t="shared" si="113"/>
        <v>0.84282340850767379</v>
      </c>
      <c r="AC56" s="214">
        <f t="shared" si="125"/>
        <v>-5.8804347005308441E-2</v>
      </c>
      <c r="AD56" s="203">
        <f t="shared" si="118"/>
        <v>3.9736975738230776E-3</v>
      </c>
      <c r="AE56" s="205">
        <f t="shared" si="115"/>
        <v>4.1425781599600886E-3</v>
      </c>
      <c r="AF56" s="133">
        <f t="shared" si="126"/>
        <v>0.12607454261385329</v>
      </c>
      <c r="AG56" s="133">
        <f t="shared" si="127"/>
        <v>0.128725726410226</v>
      </c>
      <c r="AH56" s="134">
        <f t="shared" si="128"/>
        <v>-0.46642522579214907</v>
      </c>
      <c r="AI56" s="150"/>
      <c r="AL56" s="60" t="s">
        <v>105</v>
      </c>
      <c r="AM56" s="79">
        <f t="shared" si="129"/>
        <v>2500</v>
      </c>
      <c r="AN56" s="68">
        <f t="shared" ref="AN56:BB56" si="131">C78</f>
        <v>3.3335759070279622E-2</v>
      </c>
      <c r="AO56" s="68">
        <f t="shared" si="131"/>
        <v>7.0404434798536407E-3</v>
      </c>
      <c r="AP56" s="68">
        <f t="shared" si="131"/>
        <v>2.502067944222934E-3</v>
      </c>
      <c r="AQ56" s="68">
        <f t="shared" si="131"/>
        <v>3.7977097820820174E-3</v>
      </c>
      <c r="AR56" s="68">
        <f t="shared" si="131"/>
        <v>3.2322254426820885E-3</v>
      </c>
      <c r="AS56" s="68">
        <f t="shared" si="131"/>
        <v>2.1735019785830306E-3</v>
      </c>
      <c r="AT56" s="68">
        <f t="shared" si="131"/>
        <v>9.4919237340209415E-4</v>
      </c>
      <c r="AU56" s="68">
        <f t="shared" si="131"/>
        <v>9.561166653794282E-3</v>
      </c>
      <c r="AV56" s="68">
        <f t="shared" si="131"/>
        <v>3.5371323487076983E-4</v>
      </c>
      <c r="AW56" s="68">
        <f t="shared" si="131"/>
        <v>6.6666666666666576E-3</v>
      </c>
      <c r="AX56" s="68" t="str">
        <f t="shared" si="131"/>
        <v>[-]</v>
      </c>
      <c r="AY56" s="68" t="str">
        <f t="shared" si="131"/>
        <v>[-]</v>
      </c>
      <c r="AZ56" s="68" t="str">
        <f t="shared" si="131"/>
        <v>[-]</v>
      </c>
      <c r="BA56" s="68" t="str">
        <f t="shared" si="131"/>
        <v>[-]</v>
      </c>
      <c r="BB56" s="68" t="str">
        <f t="shared" si="131"/>
        <v>[-]</v>
      </c>
      <c r="BC56" s="47"/>
    </row>
    <row r="57" spans="1:74" ht="15.75" x14ac:dyDescent="0.3">
      <c r="A57" s="8"/>
      <c r="B57" s="97">
        <f t="shared" si="117"/>
        <v>1000</v>
      </c>
      <c r="C57" s="94">
        <v>0.12</v>
      </c>
      <c r="D57" s="94">
        <v>6.3666666666666663E-2</v>
      </c>
      <c r="E57" s="94">
        <v>0.15</v>
      </c>
      <c r="F57" s="94">
        <v>0.10000000000000002</v>
      </c>
      <c r="G57" s="94">
        <v>0.09</v>
      </c>
      <c r="H57" s="94">
        <v>0.13</v>
      </c>
      <c r="I57" s="94">
        <v>0.12</v>
      </c>
      <c r="J57" s="94">
        <v>0.03</v>
      </c>
      <c r="K57" s="94">
        <v>2.5000000000000005E-2</v>
      </c>
      <c r="L57" s="94">
        <v>0.11</v>
      </c>
      <c r="M57" s="94" t="s">
        <v>6</v>
      </c>
      <c r="N57" s="94" t="s">
        <v>6</v>
      </c>
      <c r="O57" s="94" t="s">
        <v>6</v>
      </c>
      <c r="P57" s="94" t="s">
        <v>6</v>
      </c>
      <c r="Q57" s="94" t="s">
        <v>6</v>
      </c>
      <c r="R57" s="140"/>
      <c r="S57" s="20"/>
      <c r="T57" s="54"/>
      <c r="U57" s="135"/>
      <c r="V57" s="191">
        <f t="shared" si="123"/>
        <v>-0.13226757661834992</v>
      </c>
      <c r="W57" s="133">
        <f t="shared" si="108"/>
        <v>6.3768766357394452E-2</v>
      </c>
      <c r="X57" s="205">
        <f t="shared" si="109"/>
        <v>-32.526502399327441</v>
      </c>
      <c r="Y57" s="133">
        <f t="shared" si="110"/>
        <v>245.91440495791869</v>
      </c>
      <c r="Z57" s="133">
        <f t="shared" si="124"/>
        <v>3.3784126630885328E-2</v>
      </c>
      <c r="AA57" s="191">
        <f t="shared" si="112"/>
        <v>-4.4685445576346612E-3</v>
      </c>
      <c r="AB57" s="203">
        <f t="shared" si="113"/>
        <v>1.202773050660078</v>
      </c>
      <c r="AC57" s="214">
        <f t="shared" si="125"/>
        <v>-6.9935850338543826E-2</v>
      </c>
      <c r="AD57" s="203">
        <f t="shared" si="118"/>
        <v>3.9290739130733521E-3</v>
      </c>
      <c r="AE57" s="205">
        <f t="shared" si="115"/>
        <v>3.9908486679364344E-3</v>
      </c>
      <c r="AF57" s="133">
        <f t="shared" si="126"/>
        <v>0.12536465072855829</v>
      </c>
      <c r="AG57" s="133">
        <f t="shared" si="127"/>
        <v>0.12634632828755152</v>
      </c>
      <c r="AH57" s="134">
        <f t="shared" si="128"/>
        <v>-0.55785941198025701</v>
      </c>
      <c r="AI57" s="150"/>
      <c r="AL57" s="60" t="s">
        <v>108</v>
      </c>
      <c r="AM57" s="79">
        <f t="shared" si="129"/>
        <v>2500</v>
      </c>
      <c r="AN57" s="68">
        <f t="shared" ref="AN57:BB57" si="132">C122</f>
        <v>0.12810649020557752</v>
      </c>
      <c r="AO57" s="68">
        <f t="shared" si="132"/>
        <v>6.9534252630178289E-2</v>
      </c>
      <c r="AP57" s="68">
        <f t="shared" si="132"/>
        <v>0.15299104661383786</v>
      </c>
      <c r="AQ57" s="68">
        <f t="shared" si="132"/>
        <v>0.10447211398066436</v>
      </c>
      <c r="AR57" s="68">
        <f t="shared" si="132"/>
        <v>8.5501153684101369E-2</v>
      </c>
      <c r="AS57" s="68">
        <f t="shared" si="132"/>
        <v>0.13343434382066302</v>
      </c>
      <c r="AT57" s="68">
        <f t="shared" si="132"/>
        <v>0.1236968106547688</v>
      </c>
      <c r="AU57" s="68">
        <f t="shared" si="132"/>
        <v>4.3490411676387106E-2</v>
      </c>
      <c r="AV57" s="68">
        <f t="shared" si="132"/>
        <v>3.9052850255167332E-2</v>
      </c>
      <c r="AW57" s="68">
        <f t="shared" si="132"/>
        <v>0.10461569884316811</v>
      </c>
      <c r="AX57" s="68" t="str">
        <f t="shared" si="132"/>
        <v>[-]</v>
      </c>
      <c r="AY57" s="68" t="str">
        <f t="shared" si="132"/>
        <v>[-]</v>
      </c>
      <c r="AZ57" s="68" t="str">
        <f t="shared" si="132"/>
        <v>[-]</v>
      </c>
      <c r="BA57" s="68" t="str">
        <f t="shared" si="132"/>
        <v>[-]</v>
      </c>
      <c r="BB57" s="68" t="str">
        <f t="shared" si="132"/>
        <v>[-]</v>
      </c>
      <c r="BC57" s="47"/>
    </row>
    <row r="58" spans="1:74" ht="15.75" x14ac:dyDescent="0.3">
      <c r="A58" s="8"/>
      <c r="B58" s="97">
        <f t="shared" si="117"/>
        <v>1000</v>
      </c>
      <c r="C58" s="94">
        <v>5.000000000000001E-2</v>
      </c>
      <c r="D58" s="94">
        <v>6.3666666666666663E-2</v>
      </c>
      <c r="E58" s="94">
        <v>0.15</v>
      </c>
      <c r="F58" s="94">
        <v>0.10000000000000002</v>
      </c>
      <c r="G58" s="94">
        <v>0.09</v>
      </c>
      <c r="H58" s="94">
        <v>0.13</v>
      </c>
      <c r="I58" s="94">
        <v>0.12</v>
      </c>
      <c r="J58" s="94">
        <v>0.03</v>
      </c>
      <c r="K58" s="94">
        <v>2.5000000000000005E-2</v>
      </c>
      <c r="L58" s="94">
        <v>0.1</v>
      </c>
      <c r="M58" s="94" t="s">
        <v>6</v>
      </c>
      <c r="N58" s="94" t="s">
        <v>6</v>
      </c>
      <c r="O58" s="94" t="s">
        <v>6</v>
      </c>
      <c r="P58" s="94" t="s">
        <v>6</v>
      </c>
      <c r="Q58" s="94" t="s">
        <v>6</v>
      </c>
      <c r="R58" s="140"/>
      <c r="S58" s="20"/>
      <c r="T58" s="54"/>
      <c r="U58" s="135"/>
      <c r="V58" s="191">
        <f t="shared" si="123"/>
        <v>-0.1627182911138404</v>
      </c>
      <c r="W58" s="133">
        <f t="shared" si="108"/>
        <v>3.4225149788358701E-2</v>
      </c>
      <c r="X58" s="205">
        <f t="shared" si="109"/>
        <v>-138.91388569056895</v>
      </c>
      <c r="Y58" s="133">
        <f t="shared" si="110"/>
        <v>853.70786983856976</v>
      </c>
      <c r="Z58" s="133">
        <f t="shared" si="124"/>
        <v>0.12829377423222818</v>
      </c>
      <c r="AA58" s="191">
        <f t="shared" si="112"/>
        <v>-2.0875743703613021E-2</v>
      </c>
      <c r="AB58" s="203">
        <f t="shared" si="113"/>
        <v>0.96202739516385849</v>
      </c>
      <c r="AC58" s="214">
        <f t="shared" si="125"/>
        <v>-3.3569052031498126E-2</v>
      </c>
      <c r="AD58" s="203">
        <f t="shared" si="118"/>
        <v>1.0210825700044273E-3</v>
      </c>
      <c r="AE58" s="205">
        <f t="shared" si="115"/>
        <v>1.3537851523871547E-3</v>
      </c>
      <c r="AF58" s="133">
        <f t="shared" si="126"/>
        <v>6.3908765283157434E-2</v>
      </c>
      <c r="AG58" s="133">
        <f t="shared" si="127"/>
        <v>7.3587638972510999E-2</v>
      </c>
      <c r="AH58" s="134">
        <f t="shared" si="128"/>
        <v>-0.52526522586949331</v>
      </c>
      <c r="AI58" s="150"/>
      <c r="AL58" s="60" t="s">
        <v>109</v>
      </c>
      <c r="AM58" s="79">
        <f t="shared" si="129"/>
        <v>2500</v>
      </c>
      <c r="AN58" s="68">
        <f t="shared" ref="AN58:BB58" si="133">C144</f>
        <v>0.37372680463063618</v>
      </c>
      <c r="AO58" s="68">
        <f t="shared" si="133"/>
        <v>0.49435923092603645</v>
      </c>
      <c r="AP58" s="68">
        <f t="shared" si="133"/>
        <v>0.2006943883395855</v>
      </c>
      <c r="AQ58" s="68">
        <f t="shared" si="133"/>
        <v>0.30239421283961787</v>
      </c>
      <c r="AR58" s="68">
        <f t="shared" si="133"/>
        <v>0.37717023703501606</v>
      </c>
      <c r="AS58" s="68">
        <f t="shared" si="133"/>
        <v>0.23137409331268383</v>
      </c>
      <c r="AT58" s="68">
        <f t="shared" si="133"/>
        <v>0.25012510288766343</v>
      </c>
      <c r="AU58" s="68">
        <f t="shared" si="133"/>
        <v>1.0495585885830649</v>
      </c>
      <c r="AV58" s="68">
        <f t="shared" si="133"/>
        <v>1.2000834058031282</v>
      </c>
      <c r="AW58" s="68">
        <f t="shared" si="133"/>
        <v>0.30731814857642953</v>
      </c>
      <c r="AX58" s="68" t="str">
        <f t="shared" si="133"/>
        <v>[-]</v>
      </c>
      <c r="AY58" s="68" t="str">
        <f t="shared" si="133"/>
        <v>[-]</v>
      </c>
      <c r="AZ58" s="68" t="str">
        <f t="shared" si="133"/>
        <v>[-]</v>
      </c>
      <c r="BA58" s="68" t="str">
        <f t="shared" si="133"/>
        <v>[-]</v>
      </c>
      <c r="BB58" s="68" t="str">
        <f t="shared" si="133"/>
        <v>[-]</v>
      </c>
      <c r="BC58" s="47"/>
      <c r="BH58" s="15"/>
      <c r="BI58" s="79"/>
      <c r="BJ58" s="79"/>
      <c r="BK58" s="79"/>
      <c r="BL58" s="79"/>
      <c r="BM58" s="79"/>
      <c r="BN58" s="79"/>
      <c r="BO58" s="79"/>
      <c r="BP58" s="79"/>
      <c r="BQ58" s="79"/>
      <c r="BR58" s="79"/>
    </row>
    <row r="59" spans="1:74" s="5" customFormat="1" ht="15.75" x14ac:dyDescent="0.3">
      <c r="A59" s="8"/>
      <c r="B59" s="97">
        <f t="shared" si="117"/>
        <v>750</v>
      </c>
      <c r="C59" s="94">
        <v>5.000000000000001E-2</v>
      </c>
      <c r="D59" s="94">
        <v>6.3433333333333328E-2</v>
      </c>
      <c r="E59" s="94">
        <v>0.15</v>
      </c>
      <c r="F59" s="94">
        <v>0.10000000000000002</v>
      </c>
      <c r="G59" s="94">
        <v>0.09</v>
      </c>
      <c r="H59" s="94">
        <v>0.13</v>
      </c>
      <c r="I59" s="94">
        <v>0.11</v>
      </c>
      <c r="J59" s="94">
        <v>0.03</v>
      </c>
      <c r="K59" s="94">
        <v>2.5000000000000005E-2</v>
      </c>
      <c r="L59" s="94">
        <v>0.1</v>
      </c>
      <c r="M59" s="94" t="s">
        <v>6</v>
      </c>
      <c r="N59" s="94" t="s">
        <v>6</v>
      </c>
      <c r="O59" s="94" t="s">
        <v>6</v>
      </c>
      <c r="P59" s="94" t="s">
        <v>6</v>
      </c>
      <c r="Q59" s="94" t="s">
        <v>6</v>
      </c>
      <c r="R59" s="140"/>
      <c r="S59" s="20"/>
      <c r="T59" s="54"/>
      <c r="U59" s="135"/>
      <c r="V59" s="191">
        <f t="shared" si="123"/>
        <v>-0.15150169460313334</v>
      </c>
      <c r="W59" s="133">
        <f t="shared" si="108"/>
        <v>3.246109558431283E-2</v>
      </c>
      <c r="X59" s="205">
        <f t="shared" si="109"/>
        <v>-143.77757145039632</v>
      </c>
      <c r="Y59" s="133">
        <f t="shared" si="110"/>
        <v>949.01625903940703</v>
      </c>
      <c r="Z59" s="133">
        <f t="shared" si="124"/>
        <v>0.13963244724776333</v>
      </c>
      <c r="AA59" s="191">
        <f t="shared" si="112"/>
        <v>-2.1154552379618767E-2</v>
      </c>
      <c r="AB59" s="203">
        <f t="shared" si="113"/>
        <v>1.0536387272735586</v>
      </c>
      <c r="AC59" s="214">
        <f t="shared" si="125"/>
        <v>-3.3320310209906445E-2</v>
      </c>
      <c r="AD59" s="203">
        <f t="shared" si="118"/>
        <v>9.0658884350738054E-4</v>
      </c>
      <c r="AE59" s="205">
        <f t="shared" si="115"/>
        <v>1.2743729677498847E-3</v>
      </c>
      <c r="AF59" s="133">
        <f t="shared" si="126"/>
        <v>6.0219227610701899E-2</v>
      </c>
      <c r="AG59" s="133">
        <f t="shared" si="127"/>
        <v>7.1396721710450681E-2</v>
      </c>
      <c r="AH59" s="134">
        <f t="shared" si="128"/>
        <v>-0.55331679817136847</v>
      </c>
      <c r="AI59" s="150"/>
      <c r="AJ59" s="137"/>
      <c r="AK59" s="2"/>
      <c r="AL59" s="60" t="s">
        <v>113</v>
      </c>
      <c r="AM59" s="79">
        <f t="shared" si="129"/>
        <v>2500</v>
      </c>
      <c r="AN59" s="68">
        <f t="shared" ref="AN59:BB59" si="134">C167</f>
        <v>-5.8804347005308441E-2</v>
      </c>
      <c r="AO59" s="68">
        <f t="shared" si="134"/>
        <v>-3.608989039279753E-3</v>
      </c>
      <c r="AP59" s="68">
        <f t="shared" si="134"/>
        <v>4.9610439651060871E-2</v>
      </c>
      <c r="AQ59" s="68">
        <f t="shared" si="134"/>
        <v>-3.6704886362385475E-3</v>
      </c>
      <c r="AR59" s="68">
        <f t="shared" si="134"/>
        <v>-3.7056227015605805E-2</v>
      </c>
      <c r="AS59" s="68">
        <f t="shared" si="134"/>
        <v>5.3004497047494013E-2</v>
      </c>
      <c r="AT59" s="68">
        <f t="shared" si="134"/>
        <v>-2.7056227015605797E-2</v>
      </c>
      <c r="AU59" s="68">
        <f t="shared" si="134"/>
        <v>1.7830025608880404E-2</v>
      </c>
      <c r="AV59" s="68">
        <f t="shared" si="134"/>
        <v>-1.6541000990109869E-2</v>
      </c>
      <c r="AW59" s="68">
        <f t="shared" si="134"/>
        <v>8.5645067039570949E-2</v>
      </c>
      <c r="AX59" s="68" t="str">
        <f t="shared" si="134"/>
        <v>[-]</v>
      </c>
      <c r="AY59" s="68" t="str">
        <f t="shared" si="134"/>
        <v>[-]</v>
      </c>
      <c r="AZ59" s="68" t="str">
        <f t="shared" si="134"/>
        <v>[-]</v>
      </c>
      <c r="BA59" s="68" t="str">
        <f t="shared" si="134"/>
        <v>[-]</v>
      </c>
      <c r="BB59" s="68" t="str">
        <f t="shared" si="134"/>
        <v>[-]</v>
      </c>
      <c r="BC59" s="47"/>
      <c r="BD59" s="8"/>
      <c r="BE59" s="47"/>
      <c r="BF59" s="47"/>
      <c r="BG59" s="46"/>
      <c r="BH59" s="60"/>
      <c r="BI59" s="60"/>
      <c r="BJ59" s="60"/>
      <c r="BK59" s="60"/>
      <c r="BL59" s="60"/>
      <c r="BM59" s="60"/>
      <c r="BN59" s="60"/>
      <c r="BO59" s="60"/>
      <c r="BP59" s="60"/>
      <c r="BQ59" s="60"/>
      <c r="BR59" s="60"/>
      <c r="BS59" s="70"/>
      <c r="BT59" s="70"/>
      <c r="BU59" s="70"/>
    </row>
    <row r="60" spans="1:74" s="5" customFormat="1" ht="15.75" x14ac:dyDescent="0.3">
      <c r="A60" s="8"/>
      <c r="B60" s="97">
        <f t="shared" si="117"/>
        <v>500</v>
      </c>
      <c r="C60" s="94">
        <v>5.000000000000001E-2</v>
      </c>
      <c r="D60" s="94">
        <v>6.4000000000000001E-2</v>
      </c>
      <c r="E60" s="94">
        <v>0.15</v>
      </c>
      <c r="F60" s="94">
        <v>0.10000000000000002</v>
      </c>
      <c r="G60" s="94">
        <v>0.1</v>
      </c>
      <c r="H60" s="94">
        <v>0.13</v>
      </c>
      <c r="I60" s="94">
        <v>0.12</v>
      </c>
      <c r="J60" s="94">
        <v>0.03</v>
      </c>
      <c r="K60" s="94">
        <v>2.5000000000000005E-2</v>
      </c>
      <c r="L60" s="94">
        <v>0.1</v>
      </c>
      <c r="M60" s="94" t="s">
        <v>6</v>
      </c>
      <c r="N60" s="94" t="s">
        <v>6</v>
      </c>
      <c r="O60" s="94" t="s">
        <v>6</v>
      </c>
      <c r="P60" s="94" t="s">
        <v>6</v>
      </c>
      <c r="Q60" s="94" t="s">
        <v>6</v>
      </c>
      <c r="R60" s="140"/>
      <c r="S60" s="20"/>
      <c r="T60" s="54"/>
      <c r="U60" s="135"/>
      <c r="V60" s="191">
        <f t="shared" si="123"/>
        <v>-0.16122242741459447</v>
      </c>
      <c r="W60" s="133">
        <f t="shared" si="108"/>
        <v>3.4321262782525612E-2</v>
      </c>
      <c r="X60" s="205">
        <f t="shared" si="109"/>
        <v>-136.86706012217141</v>
      </c>
      <c r="Y60" s="133">
        <f t="shared" si="110"/>
        <v>848.93313118409026</v>
      </c>
      <c r="Z60" s="133">
        <f t="shared" si="124"/>
        <v>0.12924295853626477</v>
      </c>
      <c r="AA60" s="191">
        <f t="shared" si="112"/>
        <v>-2.0836863501460391E-2</v>
      </c>
      <c r="AB60" s="203">
        <f t="shared" si="113"/>
        <v>0.75676193856502139</v>
      </c>
      <c r="AC60" s="214">
        <f t="shared" si="125"/>
        <v>-2.985677525362071E-2</v>
      </c>
      <c r="AD60" s="203">
        <f t="shared" si="118"/>
        <v>1.0257074550138066E-3</v>
      </c>
      <c r="AE60" s="205">
        <f t="shared" si="115"/>
        <v>1.3480253483320009E-3</v>
      </c>
      <c r="AF60" s="133">
        <f t="shared" si="126"/>
        <v>6.4053335744949508E-2</v>
      </c>
      <c r="AG60" s="133">
        <f t="shared" si="127"/>
        <v>7.3430929405312609E-2</v>
      </c>
      <c r="AH60" s="134">
        <f t="shared" si="128"/>
        <v>-0.46612365939075801</v>
      </c>
      <c r="AI60" s="150"/>
      <c r="AJ60" s="137"/>
      <c r="AL60" s="60" t="s">
        <v>110</v>
      </c>
      <c r="AM60" s="79">
        <f t="shared" si="129"/>
        <v>2500</v>
      </c>
      <c r="AN60" s="68">
        <f t="shared" ref="AN60:BB60" si="135">C189</f>
        <v>0.12607454261385329</v>
      </c>
      <c r="AO60" s="68">
        <f t="shared" si="135"/>
        <v>6.5715521388314643E-2</v>
      </c>
      <c r="AP60" s="68">
        <f t="shared" si="135"/>
        <v>0.15129368065619295</v>
      </c>
      <c r="AQ60" s="68">
        <f t="shared" si="135"/>
        <v>0.10197029009515227</v>
      </c>
      <c r="AR60" s="68">
        <f t="shared" si="135"/>
        <v>8.2425510273294061E-2</v>
      </c>
      <c r="AS60" s="68">
        <f t="shared" si="135"/>
        <v>0.13148475795068984</v>
      </c>
      <c r="AT60" s="68">
        <f t="shared" si="135"/>
        <v>0.121591193877938</v>
      </c>
      <c r="AU60" s="68">
        <f t="shared" si="135"/>
        <v>3.7080093989662576E-2</v>
      </c>
      <c r="AV60" s="68">
        <f t="shared" si="135"/>
        <v>3.1759133734299276E-2</v>
      </c>
      <c r="AW60" s="68">
        <f t="shared" si="135"/>
        <v>0.1021173927739297</v>
      </c>
      <c r="AX60" s="68" t="str">
        <f t="shared" si="135"/>
        <v>[-]</v>
      </c>
      <c r="AY60" s="68" t="str">
        <f t="shared" si="135"/>
        <v>[-]</v>
      </c>
      <c r="AZ60" s="68" t="str">
        <f t="shared" si="135"/>
        <v>[-]</v>
      </c>
      <c r="BA60" s="68" t="str">
        <f t="shared" si="135"/>
        <v>[-]</v>
      </c>
      <c r="BB60" s="68" t="str">
        <f t="shared" si="135"/>
        <v>[-]</v>
      </c>
      <c r="BC60" s="47"/>
      <c r="BD60" s="8"/>
      <c r="BE60" s="47"/>
      <c r="BF60" s="47"/>
      <c r="BG60" s="46"/>
      <c r="BH60" s="48" t="s">
        <v>45</v>
      </c>
      <c r="BI60" s="48">
        <v>1</v>
      </c>
      <c r="BJ60" s="48">
        <v>2</v>
      </c>
      <c r="BK60" s="48">
        <v>3</v>
      </c>
      <c r="BL60" s="48">
        <v>4</v>
      </c>
      <c r="BM60" s="48">
        <v>5</v>
      </c>
      <c r="BN60" s="48">
        <v>6</v>
      </c>
      <c r="BO60" s="48">
        <v>7</v>
      </c>
      <c r="BP60" s="48">
        <v>8</v>
      </c>
      <c r="BQ60" s="48">
        <v>9</v>
      </c>
      <c r="BR60" s="48">
        <v>10</v>
      </c>
      <c r="BS60" s="70"/>
      <c r="BT60" s="70"/>
      <c r="BU60" s="70"/>
    </row>
    <row r="61" spans="1:74" ht="15.75" x14ac:dyDescent="0.3">
      <c r="A61" s="8"/>
      <c r="B61" s="97">
        <f t="shared" si="117"/>
        <v>250</v>
      </c>
      <c r="C61" s="94">
        <v>5.000000000000001E-2</v>
      </c>
      <c r="D61" s="94">
        <v>6.9333333333333344E-2</v>
      </c>
      <c r="E61" s="94">
        <v>0.15</v>
      </c>
      <c r="F61" s="94">
        <v>0.10000000000000002</v>
      </c>
      <c r="G61" s="94">
        <v>0.08</v>
      </c>
      <c r="H61" s="94">
        <v>0.13</v>
      </c>
      <c r="I61" s="94">
        <v>0.12</v>
      </c>
      <c r="J61" s="94">
        <v>0.03</v>
      </c>
      <c r="K61" s="94">
        <v>2.5000000000000005E-2</v>
      </c>
      <c r="L61" s="94">
        <v>0.11</v>
      </c>
      <c r="M61" s="94" t="s">
        <v>6</v>
      </c>
      <c r="N61" s="94" t="s">
        <v>6</v>
      </c>
      <c r="O61" s="94" t="s">
        <v>6</v>
      </c>
      <c r="P61" s="94" t="s">
        <v>6</v>
      </c>
      <c r="Q61" s="94" t="s">
        <v>6</v>
      </c>
      <c r="R61" s="140"/>
      <c r="S61" s="20"/>
      <c r="T61" s="54"/>
      <c r="U61" s="135"/>
      <c r="V61" s="191">
        <f t="shared" si="123"/>
        <v>-0.15968935386519598</v>
      </c>
      <c r="W61" s="133">
        <f t="shared" si="108"/>
        <v>3.3374897188646065E-2</v>
      </c>
      <c r="X61" s="205">
        <f t="shared" si="109"/>
        <v>-143.36267325408113</v>
      </c>
      <c r="Y61" s="133">
        <f t="shared" si="110"/>
        <v>897.75974280103082</v>
      </c>
      <c r="Z61" s="133">
        <f t="shared" si="124"/>
        <v>0.13472517931114858</v>
      </c>
      <c r="AA61" s="191">
        <f t="shared" si="112"/>
        <v>-2.1514176833569987E-2</v>
      </c>
      <c r="AB61" s="203">
        <f t="shared" si="113"/>
        <v>0.52192741411402122</v>
      </c>
      <c r="AC61" s="214">
        <f t="shared" si="125"/>
        <v>-2.4111542292195642E-2</v>
      </c>
      <c r="AD61" s="203">
        <f t="shared" si="118"/>
        <v>9.6381557273795139E-4</v>
      </c>
      <c r="AE61" s="205">
        <f t="shared" si="115"/>
        <v>1.2837024468172369E-3</v>
      </c>
      <c r="AF61" s="133">
        <f t="shared" si="126"/>
        <v>6.2090758498763769E-2</v>
      </c>
      <c r="AG61" s="133">
        <f t="shared" si="127"/>
        <v>7.1657587087962618E-2</v>
      </c>
      <c r="AH61" s="134">
        <f t="shared" si="128"/>
        <v>-0.38832739163068375</v>
      </c>
      <c r="AI61" s="150"/>
      <c r="AK61" s="5"/>
      <c r="AL61" s="15" t="s">
        <v>111</v>
      </c>
      <c r="AM61" s="79">
        <f t="shared" si="129"/>
        <v>2500</v>
      </c>
      <c r="AN61" s="51">
        <f t="shared" ref="AN61:BB61" si="136">C211</f>
        <v>-0.46642522579214907</v>
      </c>
      <c r="AO61" s="51">
        <f t="shared" si="136"/>
        <v>-5.4918365753413828E-2</v>
      </c>
      <c r="AP61" s="51">
        <f t="shared" si="136"/>
        <v>0.32790820763887701</v>
      </c>
      <c r="AQ61" s="51">
        <f t="shared" si="136"/>
        <v>-3.5995667294988355E-2</v>
      </c>
      <c r="AR61" s="51">
        <f t="shared" si="136"/>
        <v>-0.44957230950394317</v>
      </c>
      <c r="AS61" s="51">
        <f t="shared" si="136"/>
        <v>0.40312274877801474</v>
      </c>
      <c r="AT61" s="51">
        <f t="shared" si="136"/>
        <v>-0.22251798138249046</v>
      </c>
      <c r="AU61" s="51">
        <f t="shared" si="136"/>
        <v>0.48085168321987459</v>
      </c>
      <c r="AV61" s="51">
        <f t="shared" si="136"/>
        <v>-0.52082657948084699</v>
      </c>
      <c r="AW61" s="51">
        <f t="shared" si="136"/>
        <v>0.83869226106442374</v>
      </c>
      <c r="AX61" s="51" t="str">
        <f t="shared" si="136"/>
        <v>[-]</v>
      </c>
      <c r="AY61" s="51" t="str">
        <f t="shared" si="136"/>
        <v>[-]</v>
      </c>
      <c r="AZ61" s="51" t="str">
        <f t="shared" si="136"/>
        <v>[-]</v>
      </c>
      <c r="BA61" s="51" t="str">
        <f t="shared" si="136"/>
        <v>[-]</v>
      </c>
      <c r="BB61" s="51" t="str">
        <f t="shared" si="136"/>
        <v>[-]</v>
      </c>
      <c r="BC61" s="47"/>
      <c r="BD61" s="48">
        <f>B12</f>
        <v>2500</v>
      </c>
      <c r="BE61" s="26"/>
      <c r="BF61" s="74"/>
      <c r="BG61" s="46"/>
      <c r="BH61" s="48">
        <f>BD61</f>
        <v>2500</v>
      </c>
      <c r="BI61" s="120" t="str">
        <f t="shared" ref="BI61:BR61" si="137">C$29</f>
        <v>Lab A</v>
      </c>
      <c r="BJ61" s="120" t="str">
        <f t="shared" si="137"/>
        <v>Lab B</v>
      </c>
      <c r="BK61" s="120" t="str">
        <f t="shared" si="137"/>
        <v>Lab C</v>
      </c>
      <c r="BL61" s="120" t="str">
        <f t="shared" si="137"/>
        <v>Lab D</v>
      </c>
      <c r="BM61" s="120" t="str">
        <f t="shared" si="137"/>
        <v>Lab E</v>
      </c>
      <c r="BN61" s="120" t="str">
        <f t="shared" si="137"/>
        <v>Lab F</v>
      </c>
      <c r="BO61" s="120" t="str">
        <f t="shared" si="137"/>
        <v>Lab G</v>
      </c>
      <c r="BP61" s="120" t="str">
        <f t="shared" si="137"/>
        <v>Lab H</v>
      </c>
      <c r="BQ61" s="120" t="str">
        <f t="shared" si="137"/>
        <v>Lab I</v>
      </c>
      <c r="BR61" s="120" t="str">
        <f t="shared" si="137"/>
        <v>Lab J</v>
      </c>
      <c r="BS61" s="71"/>
      <c r="BT61" s="71"/>
      <c r="BU61" s="71"/>
      <c r="BV61" s="11"/>
    </row>
    <row r="62" spans="1:74" ht="15.75" x14ac:dyDescent="0.3">
      <c r="A62" s="8"/>
      <c r="B62" s="97">
        <f t="shared" si="117"/>
        <v>100</v>
      </c>
      <c r="C62" s="94">
        <v>5.000000000000001E-2</v>
      </c>
      <c r="D62" s="94">
        <v>8.2666666666666666E-2</v>
      </c>
      <c r="E62" s="94">
        <v>0.15</v>
      </c>
      <c r="F62" s="94">
        <v>0.10000000000000002</v>
      </c>
      <c r="G62" s="94">
        <v>0.09</v>
      </c>
      <c r="H62" s="94">
        <v>0.13</v>
      </c>
      <c r="I62" s="94">
        <v>0.12</v>
      </c>
      <c r="J62" s="94">
        <v>0.03</v>
      </c>
      <c r="K62" s="94">
        <v>2.5000000000000005E-2</v>
      </c>
      <c r="L62" s="94">
        <v>0.11</v>
      </c>
      <c r="M62" s="94" t="s">
        <v>6</v>
      </c>
      <c r="N62" s="94" t="s">
        <v>6</v>
      </c>
      <c r="O62" s="94" t="s">
        <v>6</v>
      </c>
      <c r="P62" s="94" t="s">
        <v>6</v>
      </c>
      <c r="Q62" s="94" t="s">
        <v>6</v>
      </c>
      <c r="R62" s="140"/>
      <c r="S62" s="20"/>
      <c r="T62" s="54"/>
      <c r="U62" s="135"/>
      <c r="V62" s="191">
        <f t="shared" si="123"/>
        <v>-0.1660762291453253</v>
      </c>
      <c r="W62" s="133">
        <f t="shared" si="108"/>
        <v>3.5033368464212761E-2</v>
      </c>
      <c r="X62" s="205">
        <f t="shared" si="109"/>
        <v>-135.31429580606624</v>
      </c>
      <c r="Y62" s="133">
        <f t="shared" si="110"/>
        <v>814.77220733172612</v>
      </c>
      <c r="Z62" s="133">
        <f t="shared" si="124"/>
        <v>0.12841901960717286</v>
      </c>
      <c r="AA62" s="191">
        <f t="shared" si="112"/>
        <v>-2.1327346526898862E-2</v>
      </c>
      <c r="AB62" s="203">
        <f t="shared" si="113"/>
        <v>0.74547899320473565</v>
      </c>
      <c r="AC62" s="214">
        <f t="shared" si="125"/>
        <v>-3.0248204590852951E-2</v>
      </c>
      <c r="AD62" s="203">
        <f t="shared" si="118"/>
        <v>1.0697235037595875E-3</v>
      </c>
      <c r="AE62" s="205">
        <f t="shared" si="115"/>
        <v>1.4333058176900595E-3</v>
      </c>
      <c r="AF62" s="133">
        <f t="shared" si="126"/>
        <v>6.5413255652339686E-2</v>
      </c>
      <c r="AG62" s="133">
        <f t="shared" si="127"/>
        <v>7.5718051155323846E-2</v>
      </c>
      <c r="AH62" s="134">
        <f t="shared" si="128"/>
        <v>-0.46241704818388807</v>
      </c>
      <c r="AI62" s="150"/>
      <c r="AL62" s="102" t="s">
        <v>53</v>
      </c>
      <c r="AM62" s="123"/>
      <c r="AN62" s="124" t="str">
        <f t="shared" ref="AN62" si="138">IF(AN61="[-]","[-]",IF(ABS(AN61)&lt;=1,"pass","X"))</f>
        <v>pass</v>
      </c>
      <c r="AO62" s="124" t="str">
        <f t="shared" ref="AO62" si="139">IF(AO61="[-]","[-]",IF(ABS(AO61)&lt;=1,"pass","X"))</f>
        <v>pass</v>
      </c>
      <c r="AP62" s="124" t="str">
        <f t="shared" ref="AP62" si="140">IF(AP61="[-]","[-]",IF(ABS(AP61)&lt;=1,"pass","X"))</f>
        <v>pass</v>
      </c>
      <c r="AQ62" s="124" t="str">
        <f t="shared" ref="AQ62" si="141">IF(AQ61="[-]","[-]",IF(ABS(AQ61)&lt;=1,"pass","X"))</f>
        <v>pass</v>
      </c>
      <c r="AR62" s="124" t="str">
        <f t="shared" ref="AR62" si="142">IF(AR61="[-]","[-]",IF(ABS(AR61)&lt;=1,"pass","X"))</f>
        <v>pass</v>
      </c>
      <c r="AS62" s="124" t="str">
        <f t="shared" ref="AS62" si="143">IF(AS61="[-]","[-]",IF(ABS(AS61)&lt;=1,"pass","X"))</f>
        <v>pass</v>
      </c>
      <c r="AT62" s="124" t="str">
        <f t="shared" ref="AT62" si="144">IF(AT61="[-]","[-]",IF(ABS(AT61)&lt;=1,"pass","X"))</f>
        <v>pass</v>
      </c>
      <c r="AU62" s="124" t="str">
        <f t="shared" ref="AU62" si="145">IF(AU61="[-]","[-]",IF(ABS(AU61)&lt;=1,"pass","X"))</f>
        <v>pass</v>
      </c>
      <c r="AV62" s="124" t="str">
        <f t="shared" ref="AV62" si="146">IF(AV61="[-]","[-]",IF(ABS(AV61)&lt;=1,"pass","X"))</f>
        <v>pass</v>
      </c>
      <c r="AW62" s="124" t="str">
        <f t="shared" ref="AW62" si="147">IF(AW61="[-]","[-]",IF(ABS(AW61)&lt;=1,"pass","X"))</f>
        <v>pass</v>
      </c>
      <c r="AX62" s="124" t="str">
        <f t="shared" ref="AX62" si="148">IF(AX61="[-]","[-]",IF(ABS(AX61)&lt;=1,"pass","X"))</f>
        <v>[-]</v>
      </c>
      <c r="AY62" s="124" t="str">
        <f t="shared" ref="AY62" si="149">IF(AY61="[-]","[-]",IF(ABS(AY61)&lt;=1,"pass","X"))</f>
        <v>[-]</v>
      </c>
      <c r="AZ62" s="124" t="str">
        <f t="shared" ref="AZ62" si="150">IF(AZ61="[-]","[-]",IF(ABS(AZ61)&lt;=1,"pass","X"))</f>
        <v>[-]</v>
      </c>
      <c r="BA62" s="124" t="str">
        <f t="shared" ref="BA62" si="151">IF(BA61="[-]","[-]",IF(ABS(BA61)&lt;=1,"pass","X"))</f>
        <v>[-]</v>
      </c>
      <c r="BB62" s="124" t="str">
        <f t="shared" ref="BB62" si="152">IF(BB61="[-]","[-]",IF(ABS(BB61)&lt;=1,"pass","X"))</f>
        <v>[-]</v>
      </c>
      <c r="BC62" s="47"/>
      <c r="BD62" s="48" t="str">
        <f>BD47</f>
        <v>xCRV</v>
      </c>
      <c r="BE62" s="73" t="s">
        <v>57</v>
      </c>
      <c r="BF62" s="73" t="s">
        <v>58</v>
      </c>
      <c r="BG62" s="46"/>
      <c r="BH62" s="75" t="s">
        <v>54</v>
      </c>
      <c r="BI62" s="157" t="str">
        <f t="shared" ref="BI62:BR63" si="153">AN62</f>
        <v>pass</v>
      </c>
      <c r="BJ62" s="157" t="str">
        <f t="shared" si="153"/>
        <v>pass</v>
      </c>
      <c r="BK62" s="157" t="str">
        <f t="shared" si="153"/>
        <v>pass</v>
      </c>
      <c r="BL62" s="157" t="str">
        <f t="shared" si="153"/>
        <v>pass</v>
      </c>
      <c r="BM62" s="157" t="str">
        <f t="shared" si="153"/>
        <v>pass</v>
      </c>
      <c r="BN62" s="157" t="str">
        <f t="shared" si="153"/>
        <v>pass</v>
      </c>
      <c r="BO62" s="157" t="str">
        <f t="shared" si="153"/>
        <v>pass</v>
      </c>
      <c r="BP62" s="157" t="str">
        <f t="shared" si="153"/>
        <v>pass</v>
      </c>
      <c r="BQ62" s="157" t="str">
        <f t="shared" si="153"/>
        <v>pass</v>
      </c>
      <c r="BR62" s="157" t="str">
        <f t="shared" si="153"/>
        <v>pass</v>
      </c>
      <c r="BS62" s="71"/>
      <c r="BT62" s="71"/>
      <c r="BU62" s="71"/>
      <c r="BV62" s="11"/>
    </row>
    <row r="63" spans="1:74" x14ac:dyDescent="0.2">
      <c r="A63" s="8"/>
      <c r="B63" s="97">
        <f t="shared" si="117"/>
        <v>100</v>
      </c>
      <c r="C63" s="94">
        <v>5.000000000000001E-2</v>
      </c>
      <c r="D63" s="94">
        <v>8.1666666666666665E-2</v>
      </c>
      <c r="E63" s="94">
        <v>0.15</v>
      </c>
      <c r="F63" s="94">
        <v>0.10000000000000002</v>
      </c>
      <c r="G63" s="94">
        <v>0.09</v>
      </c>
      <c r="H63" s="94">
        <v>0.13</v>
      </c>
      <c r="I63" s="94">
        <v>0.11</v>
      </c>
      <c r="J63" s="94">
        <v>0.03</v>
      </c>
      <c r="K63" s="94">
        <v>2.5000000000000005E-2</v>
      </c>
      <c r="L63" s="94">
        <v>0.11</v>
      </c>
      <c r="M63" s="94" t="s">
        <v>6</v>
      </c>
      <c r="N63" s="94" t="s">
        <v>6</v>
      </c>
      <c r="O63" s="94" t="s">
        <v>6</v>
      </c>
      <c r="P63" s="94" t="s">
        <v>6</v>
      </c>
      <c r="Q63" s="94" t="s">
        <v>6</v>
      </c>
      <c r="R63" s="140"/>
      <c r="S63" s="20"/>
      <c r="T63" s="54"/>
      <c r="U63" s="135"/>
      <c r="V63" s="191">
        <f t="shared" si="123"/>
        <v>6.4789067793213834E-2</v>
      </c>
      <c r="W63" s="133">
        <f t="shared" si="108"/>
        <v>3.9363793239613122E-2</v>
      </c>
      <c r="X63" s="205">
        <f t="shared" si="109"/>
        <v>41.81266483892302</v>
      </c>
      <c r="Y63" s="133">
        <f t="shared" si="110"/>
        <v>645.36605114269889</v>
      </c>
      <c r="Z63" s="133">
        <f t="shared" si="124"/>
        <v>0.15115143507131509</v>
      </c>
      <c r="AA63" s="191">
        <f t="shared" si="112"/>
        <v>9.7929605738769927E-3</v>
      </c>
      <c r="AB63" s="203">
        <f t="shared" si="113"/>
        <v>0.16122100626224162</v>
      </c>
      <c r="AC63" s="214">
        <f t="shared" si="125"/>
        <v>-1.5805482408063107E-2</v>
      </c>
      <c r="AD63" s="203">
        <f t="shared" si="118"/>
        <v>1.315297827373621E-3</v>
      </c>
      <c r="AE63" s="205">
        <f t="shared" si="115"/>
        <v>1.9157107667420966E-3</v>
      </c>
      <c r="AF63" s="133">
        <f t="shared" si="126"/>
        <v>7.2534069991242622E-2</v>
      </c>
      <c r="AG63" s="133">
        <f t="shared" si="127"/>
        <v>8.7537666561134625E-2</v>
      </c>
      <c r="AH63" s="134">
        <f t="shared" si="128"/>
        <v>-0.21790425395915847</v>
      </c>
      <c r="AI63" s="150"/>
      <c r="AL63" s="102" t="s">
        <v>52</v>
      </c>
      <c r="AM63" s="125"/>
      <c r="AN63" s="124" t="str">
        <f>IF(AN58="[-]","[-]",IF(AND(ABS(AN61)&lt;=1,(AN58&lt;=2)),"pass",(IF(AND(ABS(AN61)&gt;1,(AN58&lt;=2)),"X","?"))))</f>
        <v>pass</v>
      </c>
      <c r="AO63" s="124" t="str">
        <f t="shared" ref="AO63:BB63" si="154">IF(AO58="[-]","[-]",IF(AND(ABS(AO61)&lt;=1,(AO58&lt;=2)),"pass",(IF(AND(ABS(AO61)&gt;1,(AO58&lt;=2)),"X","?"))))</f>
        <v>pass</v>
      </c>
      <c r="AP63" s="124" t="str">
        <f t="shared" si="154"/>
        <v>pass</v>
      </c>
      <c r="AQ63" s="124" t="str">
        <f t="shared" si="154"/>
        <v>pass</v>
      </c>
      <c r="AR63" s="124" t="str">
        <f t="shared" si="154"/>
        <v>pass</v>
      </c>
      <c r="AS63" s="124" t="str">
        <f t="shared" si="154"/>
        <v>pass</v>
      </c>
      <c r="AT63" s="124" t="str">
        <f t="shared" si="154"/>
        <v>pass</v>
      </c>
      <c r="AU63" s="124" t="str">
        <f t="shared" si="154"/>
        <v>pass</v>
      </c>
      <c r="AV63" s="124" t="str">
        <f t="shared" si="154"/>
        <v>pass</v>
      </c>
      <c r="AW63" s="124" t="str">
        <f t="shared" si="154"/>
        <v>pass</v>
      </c>
      <c r="AX63" s="124" t="str">
        <f t="shared" si="154"/>
        <v>[-]</v>
      </c>
      <c r="AY63" s="124" t="str">
        <f t="shared" si="154"/>
        <v>[-]</v>
      </c>
      <c r="AZ63" s="124" t="str">
        <f t="shared" si="154"/>
        <v>[-]</v>
      </c>
      <c r="BA63" s="124" t="str">
        <f t="shared" si="154"/>
        <v>[-]</v>
      </c>
      <c r="BB63" s="124" t="str">
        <f t="shared" si="154"/>
        <v>[-]</v>
      </c>
      <c r="BC63" s="47"/>
      <c r="BD63" s="48" t="str">
        <f>BD48</f>
        <v>(%)</v>
      </c>
      <c r="BE63" s="48" t="s">
        <v>30</v>
      </c>
      <c r="BF63" s="48" t="s">
        <v>31</v>
      </c>
      <c r="BG63" s="46"/>
      <c r="BH63" s="75" t="s">
        <v>52</v>
      </c>
      <c r="BI63" s="157" t="str">
        <f t="shared" si="153"/>
        <v>pass</v>
      </c>
      <c r="BJ63" s="157" t="str">
        <f t="shared" si="153"/>
        <v>pass</v>
      </c>
      <c r="BK63" s="157" t="str">
        <f t="shared" si="153"/>
        <v>pass</v>
      </c>
      <c r="BL63" s="157" t="str">
        <f t="shared" si="153"/>
        <v>pass</v>
      </c>
      <c r="BM63" s="157" t="str">
        <f t="shared" si="153"/>
        <v>pass</v>
      </c>
      <c r="BN63" s="157" t="str">
        <f t="shared" si="153"/>
        <v>pass</v>
      </c>
      <c r="BO63" s="157" t="str">
        <f t="shared" si="153"/>
        <v>pass</v>
      </c>
      <c r="BP63" s="157" t="str">
        <f t="shared" si="153"/>
        <v>pass</v>
      </c>
      <c r="BQ63" s="157" t="str">
        <f t="shared" si="153"/>
        <v>pass</v>
      </c>
      <c r="BR63" s="157" t="str">
        <f t="shared" si="153"/>
        <v>pass</v>
      </c>
      <c r="BS63" s="71"/>
      <c r="BT63" s="71"/>
      <c r="BU63" s="71"/>
      <c r="BV63" s="7"/>
    </row>
    <row r="64" spans="1:74" ht="15.75" x14ac:dyDescent="0.3">
      <c r="A64" s="8"/>
      <c r="B64" s="97">
        <f t="shared" si="117"/>
        <v>75</v>
      </c>
      <c r="C64" s="94">
        <v>5.000000000000001E-2</v>
      </c>
      <c r="D64" s="94">
        <v>8.5666666666666669E-2</v>
      </c>
      <c r="E64" s="94">
        <v>0.15</v>
      </c>
      <c r="F64" s="94">
        <v>0.10000000000000002</v>
      </c>
      <c r="G64" s="94">
        <v>0.09</v>
      </c>
      <c r="H64" s="94">
        <v>0.13</v>
      </c>
      <c r="I64" s="94">
        <v>0.11</v>
      </c>
      <c r="J64" s="94">
        <v>0.03</v>
      </c>
      <c r="K64" s="94">
        <v>2.5000000000000005E-2</v>
      </c>
      <c r="L64" s="94">
        <v>0.11</v>
      </c>
      <c r="M64" s="94" t="s">
        <v>6</v>
      </c>
      <c r="N64" s="94" t="s">
        <v>6</v>
      </c>
      <c r="O64" s="94" t="s">
        <v>6</v>
      </c>
      <c r="P64" s="94" t="s">
        <v>6</v>
      </c>
      <c r="Q64" s="94" t="s">
        <v>6</v>
      </c>
      <c r="R64" s="140"/>
      <c r="S64" s="20"/>
      <c r="T64" s="54"/>
      <c r="U64" s="135"/>
      <c r="V64" s="191">
        <f t="shared" si="123"/>
        <v>7.7453719627045683E-2</v>
      </c>
      <c r="W64" s="133">
        <f t="shared" si="108"/>
        <v>3.9966879799874531E-2</v>
      </c>
      <c r="X64" s="205">
        <f t="shared" si="109"/>
        <v>48.488839526778186</v>
      </c>
      <c r="Y64" s="133">
        <f t="shared" si="110"/>
        <v>626.03629316011063</v>
      </c>
      <c r="Z64" s="133">
        <f t="shared" si="124"/>
        <v>0.14780934277384539</v>
      </c>
      <c r="AA64" s="191">
        <f t="shared" si="112"/>
        <v>1.1448383393463312E-2</v>
      </c>
      <c r="AB64" s="203">
        <f t="shared" si="113"/>
        <v>0.29870134699270751</v>
      </c>
      <c r="AC64" s="214">
        <f t="shared" si="125"/>
        <v>-2.1843329393131966E-2</v>
      </c>
      <c r="AD64" s="203">
        <f t="shared" si="118"/>
        <v>1.3612480083614008E-3</v>
      </c>
      <c r="AE64" s="205">
        <f t="shared" si="115"/>
        <v>1.9121065444604546E-3</v>
      </c>
      <c r="AF64" s="133">
        <f t="shared" si="126"/>
        <v>7.3790189276390958E-2</v>
      </c>
      <c r="AG64" s="133">
        <f t="shared" si="127"/>
        <v>8.7455281017453826E-2</v>
      </c>
      <c r="AH64" s="134">
        <f t="shared" si="128"/>
        <v>-0.29601942490369382</v>
      </c>
      <c r="AI64" s="150"/>
      <c r="AL64" s="125" t="s">
        <v>114</v>
      </c>
      <c r="AM64" s="125"/>
      <c r="AN64" s="146">
        <f>IF(AN59="[-]","[-]",AN59/ABS(AN55))</f>
        <v>-0.49003622504423705</v>
      </c>
      <c r="AO64" s="146">
        <f t="shared" ref="AO64:BB64" si="155">IF(AO59="[-]","[-]",AO59/ABS(AO55))</f>
        <v>-5.7898219881493365E-2</v>
      </c>
      <c r="AP64" s="146">
        <f t="shared" si="155"/>
        <v>0.33073626434040582</v>
      </c>
      <c r="AQ64" s="146">
        <f t="shared" si="155"/>
        <v>-3.6704886362385468E-2</v>
      </c>
      <c r="AR64" s="146">
        <f t="shared" si="155"/>
        <v>-0.46320283769507253</v>
      </c>
      <c r="AS64" s="146">
        <f t="shared" si="155"/>
        <v>0.40772690036533854</v>
      </c>
      <c r="AT64" s="146">
        <f t="shared" si="155"/>
        <v>-0.22546855846338165</v>
      </c>
      <c r="AU64" s="146">
        <f t="shared" si="155"/>
        <v>0.59433418696268014</v>
      </c>
      <c r="AV64" s="146">
        <f t="shared" si="155"/>
        <v>-0.66164003960439466</v>
      </c>
      <c r="AW64" s="146">
        <f t="shared" si="155"/>
        <v>0.85645067039570943</v>
      </c>
      <c r="AX64" s="146" t="str">
        <f t="shared" si="155"/>
        <v>[-]</v>
      </c>
      <c r="AY64" s="146" t="str">
        <f t="shared" si="155"/>
        <v>[-]</v>
      </c>
      <c r="AZ64" s="146" t="str">
        <f t="shared" si="155"/>
        <v>[-]</v>
      </c>
      <c r="BA64" s="146" t="str">
        <f t="shared" si="155"/>
        <v>[-]</v>
      </c>
      <c r="BB64" s="146" t="str">
        <f t="shared" si="155"/>
        <v>[-]</v>
      </c>
      <c r="BC64" s="47"/>
      <c r="BD64" s="50">
        <f>V34</f>
        <v>-0.10294377298439421</v>
      </c>
      <c r="BE64" s="50">
        <f>W34</f>
        <v>1.1363126082854764E-2</v>
      </c>
      <c r="BF64" s="50">
        <f>X34</f>
        <v>2.2726252165709528E-2</v>
      </c>
      <c r="BG64" s="46"/>
      <c r="BH64" s="75" t="s">
        <v>51</v>
      </c>
      <c r="BI64" s="157" t="str">
        <f t="shared" ref="BI64:BR64" si="156">AN66</f>
        <v>pass</v>
      </c>
      <c r="BJ64" s="157" t="str">
        <f t="shared" si="156"/>
        <v>pass</v>
      </c>
      <c r="BK64" s="157" t="str">
        <f t="shared" si="156"/>
        <v>pass</v>
      </c>
      <c r="BL64" s="157" t="str">
        <f t="shared" si="156"/>
        <v>pass</v>
      </c>
      <c r="BM64" s="157" t="str">
        <f t="shared" si="156"/>
        <v>pass</v>
      </c>
      <c r="BN64" s="157" t="str">
        <f t="shared" si="156"/>
        <v>pass</v>
      </c>
      <c r="BO64" s="157" t="str">
        <f t="shared" si="156"/>
        <v>pass</v>
      </c>
      <c r="BP64" s="157" t="str">
        <f t="shared" si="156"/>
        <v>pass</v>
      </c>
      <c r="BQ64" s="157" t="str">
        <f t="shared" si="156"/>
        <v>pass</v>
      </c>
      <c r="BR64" s="157" t="str">
        <f t="shared" si="156"/>
        <v>pass</v>
      </c>
    </row>
    <row r="65" spans="1:71" ht="15.75" x14ac:dyDescent="0.3">
      <c r="A65" s="8"/>
      <c r="B65" s="97">
        <f t="shared" si="117"/>
        <v>50</v>
      </c>
      <c r="C65" s="94">
        <v>5.000000000000001E-2</v>
      </c>
      <c r="D65" s="94">
        <v>9.6666666666666679E-2</v>
      </c>
      <c r="E65" s="94">
        <v>0.15</v>
      </c>
      <c r="F65" s="94">
        <v>0.10000000000000002</v>
      </c>
      <c r="G65" s="94">
        <v>0.1</v>
      </c>
      <c r="H65" s="94">
        <v>0.13</v>
      </c>
      <c r="I65" s="94">
        <v>0.11</v>
      </c>
      <c r="J65" s="94">
        <v>0.03</v>
      </c>
      <c r="K65" s="94">
        <v>2.5000000000000005E-2</v>
      </c>
      <c r="L65" s="94">
        <v>0.11</v>
      </c>
      <c r="M65" s="94" t="s">
        <v>6</v>
      </c>
      <c r="N65" s="94" t="s">
        <v>6</v>
      </c>
      <c r="O65" s="94" t="s">
        <v>6</v>
      </c>
      <c r="P65" s="94" t="s">
        <v>6</v>
      </c>
      <c r="Q65" s="94" t="s">
        <v>6</v>
      </c>
      <c r="R65" s="140"/>
      <c r="S65" s="20"/>
      <c r="T65" s="54"/>
      <c r="U65" s="135"/>
      <c r="V65" s="191">
        <f t="shared" si="123"/>
        <v>6.6144104583815311E-2</v>
      </c>
      <c r="W65" s="133">
        <f t="shared" si="108"/>
        <v>4.040052072628221E-2</v>
      </c>
      <c r="X65" s="205">
        <f t="shared" si="109"/>
        <v>40.524458091776843</v>
      </c>
      <c r="Y65" s="133">
        <f t="shared" si="110"/>
        <v>612.66923706595469</v>
      </c>
      <c r="Z65" s="133">
        <f t="shared" si="124"/>
        <v>0.1494392113266203</v>
      </c>
      <c r="AA65" s="191">
        <f t="shared" si="112"/>
        <v>9.8845228229108503E-3</v>
      </c>
      <c r="AB65" s="203">
        <f t="shared" si="113"/>
        <v>0.93883339886543238</v>
      </c>
      <c r="AC65" s="214">
        <f t="shared" si="125"/>
        <v>-3.9145444456092041E-2</v>
      </c>
      <c r="AD65" s="203">
        <f t="shared" si="118"/>
        <v>1.3882870841478462E-3</v>
      </c>
      <c r="AE65" s="205">
        <f t="shared" si="115"/>
        <v>2.0729449709531132E-3</v>
      </c>
      <c r="AF65" s="133">
        <f t="shared" si="126"/>
        <v>7.4519449384649813E-2</v>
      </c>
      <c r="AG65" s="133">
        <f t="shared" si="127"/>
        <v>9.1059210867503418E-2</v>
      </c>
      <c r="AH65" s="134">
        <f t="shared" si="128"/>
        <v>-0.52530506839943947</v>
      </c>
      <c r="AI65" s="150"/>
      <c r="AL65" s="102" t="s">
        <v>106</v>
      </c>
      <c r="AM65" s="125"/>
      <c r="AN65" s="146">
        <f>IF(AN55="[-]","[-]",NORMDIST(_xlfn.NORM.INV(0.975,AN54,ABS(AN55)/2),$BD$64,$BE$64,TRUE)-NORMDIST(_xlfn.NORM.INV(0.025,AN54,ABS(AN55)/2),$BD$64,$BE$64,TRUE))</f>
        <v>0.99999988546917329</v>
      </c>
      <c r="AO65" s="146">
        <f t="shared" ref="AO65:BB65" si="157">IF(AO55="[-]","[-]",NORMDIST(_xlfn.NORM.INV(0.975,AO54,ABS(AO55)/2),$BD$64,$BE$64,TRUE)-NORMDIST(_xlfn.NORM.INV(0.025,AO54,ABS(AO55)/2),$BD$64,$BE$64,TRUE))</f>
        <v>0.99999978211619456</v>
      </c>
      <c r="AP65" s="146">
        <f t="shared" si="157"/>
        <v>1</v>
      </c>
      <c r="AQ65" s="146">
        <f t="shared" si="157"/>
        <v>1</v>
      </c>
      <c r="AR65" s="146">
        <f t="shared" si="157"/>
        <v>0.99986277212480457</v>
      </c>
      <c r="AS65" s="146">
        <f t="shared" si="157"/>
        <v>0.99999999997062661</v>
      </c>
      <c r="AT65" s="146">
        <f t="shared" si="157"/>
        <v>0.99999999999999922</v>
      </c>
      <c r="AU65" s="146">
        <f t="shared" si="157"/>
        <v>0.84568190309343338</v>
      </c>
      <c r="AV65" s="146">
        <f t="shared" si="157"/>
        <v>0.75800407780823498</v>
      </c>
      <c r="AW65" s="146">
        <f t="shared" si="157"/>
        <v>0.86150909304486312</v>
      </c>
      <c r="AX65" s="146" t="str">
        <f t="shared" si="157"/>
        <v>[-]</v>
      </c>
      <c r="AY65" s="146" t="str">
        <f t="shared" si="157"/>
        <v>[-]</v>
      </c>
      <c r="AZ65" s="146" t="str">
        <f t="shared" si="157"/>
        <v>[-]</v>
      </c>
      <c r="BA65" s="146" t="str">
        <f t="shared" si="157"/>
        <v>[-]</v>
      </c>
      <c r="BB65" s="146" t="str">
        <f t="shared" si="157"/>
        <v>[-]</v>
      </c>
      <c r="BC65" s="47"/>
    </row>
    <row r="66" spans="1:71" x14ac:dyDescent="0.2">
      <c r="A66" s="8"/>
      <c r="B66" s="97">
        <f t="shared" si="117"/>
        <v>25</v>
      </c>
      <c r="C66" s="94">
        <v>5.000000000000001E-2</v>
      </c>
      <c r="D66" s="94">
        <v>0.11921414160822365</v>
      </c>
      <c r="E66" s="94">
        <v>0.15</v>
      </c>
      <c r="F66" s="94">
        <v>0.10000000000000002</v>
      </c>
      <c r="G66" s="94">
        <v>0.08</v>
      </c>
      <c r="H66" s="94">
        <v>0.13</v>
      </c>
      <c r="I66" s="94">
        <v>0.12</v>
      </c>
      <c r="J66" s="94">
        <v>0.03</v>
      </c>
      <c r="K66" s="94">
        <v>2.5000000000000005E-2</v>
      </c>
      <c r="L66" s="94">
        <v>0.11</v>
      </c>
      <c r="M66" s="94" t="s">
        <v>6</v>
      </c>
      <c r="N66" s="94" t="s">
        <v>6</v>
      </c>
      <c r="O66" s="94" t="s">
        <v>6</v>
      </c>
      <c r="P66" s="94" t="s">
        <v>6</v>
      </c>
      <c r="Q66" s="94" t="s">
        <v>6</v>
      </c>
      <c r="R66" s="140"/>
      <c r="S66" s="20"/>
      <c r="T66" s="54"/>
      <c r="U66" s="135"/>
      <c r="V66" s="191">
        <f t="shared" si="123"/>
        <v>3.5120850308248096E-2</v>
      </c>
      <c r="W66" s="133">
        <f t="shared" si="108"/>
        <v>3.9446348914387114E-2</v>
      </c>
      <c r="X66" s="205">
        <f t="shared" si="109"/>
        <v>22.571031055378725</v>
      </c>
      <c r="Y66" s="133">
        <f t="shared" si="110"/>
        <v>642.66755665872756</v>
      </c>
      <c r="Z66" s="133">
        <f t="shared" si="124"/>
        <v>0.16303983213253412</v>
      </c>
      <c r="AA66" s="191">
        <f t="shared" si="112"/>
        <v>5.7260975386086285E-3</v>
      </c>
      <c r="AB66" s="203">
        <f t="shared" si="113"/>
        <v>1.1199096459235751</v>
      </c>
      <c r="AC66" s="214">
        <f t="shared" si="125"/>
        <v>-4.1744407811690969E-2</v>
      </c>
      <c r="AD66" s="203">
        <f t="shared" si="118"/>
        <v>1.302322109145946E-3</v>
      </c>
      <c r="AE66" s="205">
        <f t="shared" si="115"/>
        <v>2.3789061361323425E-3</v>
      </c>
      <c r="AF66" s="133">
        <f t="shared" si="126"/>
        <v>7.2175400494793124E-2</v>
      </c>
      <c r="AG66" s="133">
        <f t="shared" si="127"/>
        <v>9.7548062741037403E-2</v>
      </c>
      <c r="AH66" s="134">
        <f t="shared" si="128"/>
        <v>-0.57837445342201455</v>
      </c>
      <c r="AI66" s="150"/>
      <c r="AL66" s="102" t="s">
        <v>51</v>
      </c>
      <c r="AM66" s="125"/>
      <c r="AN66" s="124" t="str">
        <f>IF(AN65="[-]","[-]",IF((AND(AN65&gt;=0.35,ABS(AN61)&lt;=1)),"pass",IF(ABS(AN61)&gt;1,"X","?")))</f>
        <v>pass</v>
      </c>
      <c r="AO66" s="124" t="str">
        <f t="shared" ref="AO66:BB66" si="158">IF(AO65="[-]","[-]",IF((AND(AO65&gt;=0.35,ABS(AO61)&lt;=1)),"pass",IF(ABS(AO61)&gt;1,"X","?")))</f>
        <v>pass</v>
      </c>
      <c r="AP66" s="124" t="str">
        <f t="shared" si="158"/>
        <v>pass</v>
      </c>
      <c r="AQ66" s="124" t="str">
        <f t="shared" si="158"/>
        <v>pass</v>
      </c>
      <c r="AR66" s="124" t="str">
        <f t="shared" si="158"/>
        <v>pass</v>
      </c>
      <c r="AS66" s="124" t="str">
        <f t="shared" si="158"/>
        <v>pass</v>
      </c>
      <c r="AT66" s="124" t="str">
        <f t="shared" si="158"/>
        <v>pass</v>
      </c>
      <c r="AU66" s="124" t="str">
        <f t="shared" si="158"/>
        <v>pass</v>
      </c>
      <c r="AV66" s="124" t="str">
        <f t="shared" si="158"/>
        <v>pass</v>
      </c>
      <c r="AW66" s="124" t="str">
        <f t="shared" si="158"/>
        <v>pass</v>
      </c>
      <c r="AX66" s="124" t="str">
        <f t="shared" si="158"/>
        <v>[-]</v>
      </c>
      <c r="AY66" s="124" t="str">
        <f t="shared" si="158"/>
        <v>[-]</v>
      </c>
      <c r="AZ66" s="124" t="str">
        <f t="shared" si="158"/>
        <v>[-]</v>
      </c>
      <c r="BA66" s="124" t="str">
        <f t="shared" si="158"/>
        <v>[-]</v>
      </c>
      <c r="BB66" s="124" t="str">
        <f t="shared" si="158"/>
        <v>[-]</v>
      </c>
      <c r="BC66" s="47"/>
      <c r="BD66" s="8"/>
      <c r="BE66" s="47"/>
      <c r="BF66" s="47"/>
      <c r="BG66" s="47"/>
      <c r="BH66" s="76"/>
      <c r="BI66" s="8"/>
      <c r="BJ66" s="8"/>
      <c r="BK66" s="8"/>
      <c r="BL66" s="8"/>
      <c r="BM66" s="8"/>
      <c r="BN66" s="8"/>
      <c r="BO66" s="8"/>
      <c r="BP66" s="8"/>
      <c r="BQ66" s="8"/>
      <c r="BR66" s="8"/>
    </row>
    <row r="67" spans="1:71" ht="15.75" customHeight="1" x14ac:dyDescent="0.2">
      <c r="A67" s="8"/>
      <c r="B67" s="97">
        <f t="shared" si="117"/>
        <v>10</v>
      </c>
      <c r="C67" s="94">
        <v>5.000000000000001E-2</v>
      </c>
      <c r="D67" s="94">
        <v>0.21333333333333335</v>
      </c>
      <c r="E67" s="94">
        <v>0.15</v>
      </c>
      <c r="F67" s="94">
        <v>0.10000000000000002</v>
      </c>
      <c r="G67" s="94">
        <v>0.16</v>
      </c>
      <c r="H67" s="94">
        <v>0.13</v>
      </c>
      <c r="I67" s="94">
        <v>0.14000000000000001</v>
      </c>
      <c r="J67" s="94">
        <v>0.03</v>
      </c>
      <c r="K67" s="94">
        <v>5.000000000000001E-2</v>
      </c>
      <c r="L67" s="94">
        <v>0.11</v>
      </c>
      <c r="M67" s="94" t="s">
        <v>6</v>
      </c>
      <c r="N67" s="94" t="s">
        <v>6</v>
      </c>
      <c r="O67" s="94" t="s">
        <v>6</v>
      </c>
      <c r="P67" s="94" t="s">
        <v>6</v>
      </c>
      <c r="Q67" s="94" t="s">
        <v>6</v>
      </c>
      <c r="R67" s="140"/>
      <c r="S67" s="20"/>
      <c r="T67" s="54"/>
      <c r="U67" s="135"/>
      <c r="V67" s="191">
        <f t="shared" si="123"/>
        <v>3.1182058050684136E-4</v>
      </c>
      <c r="W67" s="133">
        <f t="shared" si="108"/>
        <v>4.0361559145380539E-2</v>
      </c>
      <c r="X67" s="205">
        <f t="shared" si="109"/>
        <v>0.19141188793463607</v>
      </c>
      <c r="Y67" s="133">
        <f t="shared" si="110"/>
        <v>613.85264443902372</v>
      </c>
      <c r="Z67" s="133">
        <f t="shared" si="124"/>
        <v>0.18355694611777945</v>
      </c>
      <c r="AA67" s="191">
        <f t="shared" si="112"/>
        <v>5.7236833494508986E-5</v>
      </c>
      <c r="AB67" s="203">
        <f t="shared" si="113"/>
        <v>1.5669776329368763</v>
      </c>
      <c r="AC67" s="214">
        <f t="shared" si="125"/>
        <v>-5.0524186914567282E-2</v>
      </c>
      <c r="AD67" s="203">
        <f t="shared" si="118"/>
        <v>1.3300310119675977E-3</v>
      </c>
      <c r="AE67" s="205">
        <f t="shared" si="115"/>
        <v>2.0553849187577135E-3</v>
      </c>
      <c r="AF67" s="133">
        <f t="shared" si="126"/>
        <v>7.2939180471612033E-2</v>
      </c>
      <c r="AG67" s="133">
        <f t="shared" si="127"/>
        <v>9.0672706340060541E-2</v>
      </c>
      <c r="AH67" s="134">
        <f t="shared" si="128"/>
        <v>-0.69268925957059968</v>
      </c>
      <c r="AI67" s="150"/>
      <c r="AL67" s="59"/>
      <c r="AM67" s="64"/>
      <c r="AN67" s="156">
        <f>AN52+$AO$3</f>
        <v>1.2000000000000002</v>
      </c>
      <c r="AO67" s="156">
        <f t="shared" ref="AO67:BB67" si="159">AO52+$AO$3</f>
        <v>2.1999999999999993</v>
      </c>
      <c r="AP67" s="156">
        <f t="shared" si="159"/>
        <v>3.1999999999999993</v>
      </c>
      <c r="AQ67" s="156">
        <f t="shared" si="159"/>
        <v>4.1999999999999993</v>
      </c>
      <c r="AR67" s="156">
        <f t="shared" si="159"/>
        <v>5.1999999999999993</v>
      </c>
      <c r="AS67" s="156">
        <f t="shared" si="159"/>
        <v>6.1999999999999993</v>
      </c>
      <c r="AT67" s="156">
        <f t="shared" si="159"/>
        <v>7.1999999999999993</v>
      </c>
      <c r="AU67" s="156">
        <f t="shared" si="159"/>
        <v>8.2000000000000028</v>
      </c>
      <c r="AV67" s="156">
        <f t="shared" si="159"/>
        <v>9.2000000000000028</v>
      </c>
      <c r="AW67" s="156">
        <f t="shared" si="159"/>
        <v>10.200000000000003</v>
      </c>
      <c r="AX67" s="156">
        <f t="shared" si="159"/>
        <v>11.200000000000003</v>
      </c>
      <c r="AY67" s="156">
        <f t="shared" si="159"/>
        <v>12.200000000000003</v>
      </c>
      <c r="AZ67" s="156">
        <f t="shared" si="159"/>
        <v>13.200000000000003</v>
      </c>
      <c r="BA67" s="156">
        <f t="shared" si="159"/>
        <v>14.200000000000003</v>
      </c>
      <c r="BB67" s="156">
        <f t="shared" si="159"/>
        <v>15.200000000000003</v>
      </c>
      <c r="BC67" s="47"/>
      <c r="BD67" s="8"/>
      <c r="BE67" s="47"/>
      <c r="BF67" s="47"/>
      <c r="BG67" s="46"/>
      <c r="BH67" s="76"/>
      <c r="BI67" s="62"/>
      <c r="BJ67" s="62"/>
      <c r="BK67" s="62"/>
      <c r="BL67" s="62"/>
      <c r="BM67" s="62"/>
      <c r="BN67" s="62"/>
      <c r="BO67" s="62"/>
      <c r="BP67" s="62"/>
      <c r="BQ67" s="62"/>
      <c r="BR67" s="62"/>
    </row>
    <row r="68" spans="1:71" x14ac:dyDescent="0.2">
      <c r="A68" s="8"/>
      <c r="B68" s="97">
        <f t="shared" si="117"/>
        <v>10</v>
      </c>
      <c r="C68" s="94">
        <v>5.000000000000001E-2</v>
      </c>
      <c r="D68" s="94">
        <v>0.22666666666666666</v>
      </c>
      <c r="E68" s="94">
        <v>0.10000000000000002</v>
      </c>
      <c r="F68" s="94">
        <v>0.10000000000000002</v>
      </c>
      <c r="G68" s="94">
        <v>0.16</v>
      </c>
      <c r="H68" s="94" t="s">
        <v>6</v>
      </c>
      <c r="I68" s="94">
        <v>-0.14000000000000001</v>
      </c>
      <c r="J68" s="94">
        <v>-0.03</v>
      </c>
      <c r="K68" s="94">
        <v>0.05</v>
      </c>
      <c r="L68" s="94">
        <v>0.11</v>
      </c>
      <c r="M68" s="94" t="s">
        <v>6</v>
      </c>
      <c r="N68" s="94" t="s">
        <v>6</v>
      </c>
      <c r="O68" s="94" t="s">
        <v>6</v>
      </c>
      <c r="P68" s="94" t="s">
        <v>6</v>
      </c>
      <c r="Q68" s="94" t="s">
        <v>6</v>
      </c>
      <c r="R68" s="140"/>
      <c r="S68" s="20"/>
      <c r="T68" s="54"/>
      <c r="U68" s="135"/>
      <c r="V68" s="191">
        <f t="shared" si="123"/>
        <v>9.0148121940534051E-2</v>
      </c>
      <c r="W68" s="133">
        <f t="shared" si="108"/>
        <v>4.3511580591198043E-2</v>
      </c>
      <c r="X68" s="205">
        <f t="shared" si="109"/>
        <v>47.615348155436052</v>
      </c>
      <c r="Y68" s="133">
        <f t="shared" si="110"/>
        <v>528.19012898400013</v>
      </c>
      <c r="Z68" s="133">
        <f t="shared" si="124"/>
        <v>0.24193597232298389</v>
      </c>
      <c r="AA68" s="191">
        <f t="shared" si="112"/>
        <v>2.1810073534774023E-2</v>
      </c>
      <c r="AB68" s="203">
        <f t="shared" si="113"/>
        <v>5.9107775205089447E-5</v>
      </c>
      <c r="AC68" s="214">
        <f t="shared" si="125"/>
        <v>3.3452391142958782E-4</v>
      </c>
      <c r="AD68" s="203">
        <f t="shared" si="118"/>
        <v>1.4352105162116335E-3</v>
      </c>
      <c r="AE68" s="205">
        <f t="shared" si="115"/>
        <v>2.8249545520698293E-3</v>
      </c>
      <c r="AF68" s="133">
        <f t="shared" si="126"/>
        <v>7.5768344741366331E-2</v>
      </c>
      <c r="AG68" s="133">
        <f t="shared" si="127"/>
        <v>0.10630060304758067</v>
      </c>
      <c r="AH68" s="134">
        <f t="shared" si="128"/>
        <v>4.415088023520617E-3</v>
      </c>
      <c r="AI68" s="150"/>
      <c r="AL68" s="59"/>
      <c r="AM68" s="113" t="str">
        <f t="shared" ref="AM68:BB68" si="160">B$29</f>
        <v>Set Point</v>
      </c>
      <c r="AN68" s="113" t="str">
        <f t="shared" si="160"/>
        <v>Lab A</v>
      </c>
      <c r="AO68" s="113" t="str">
        <f t="shared" si="160"/>
        <v>Lab B</v>
      </c>
      <c r="AP68" s="113" t="str">
        <f t="shared" si="160"/>
        <v>Lab C</v>
      </c>
      <c r="AQ68" s="113" t="str">
        <f t="shared" si="160"/>
        <v>Lab D</v>
      </c>
      <c r="AR68" s="113" t="str">
        <f t="shared" si="160"/>
        <v>Lab E</v>
      </c>
      <c r="AS68" s="113" t="str">
        <f t="shared" si="160"/>
        <v>Lab F</v>
      </c>
      <c r="AT68" s="113" t="str">
        <f t="shared" si="160"/>
        <v>Lab G</v>
      </c>
      <c r="AU68" s="113" t="str">
        <f t="shared" si="160"/>
        <v>Lab H</v>
      </c>
      <c r="AV68" s="113" t="str">
        <f t="shared" si="160"/>
        <v>Lab I</v>
      </c>
      <c r="AW68" s="113" t="str">
        <f t="shared" si="160"/>
        <v>Lab J</v>
      </c>
      <c r="AX68" s="113" t="str">
        <f t="shared" si="160"/>
        <v>Lab K</v>
      </c>
      <c r="AY68" s="113" t="str">
        <f t="shared" si="160"/>
        <v>Lab L</v>
      </c>
      <c r="AZ68" s="113" t="str">
        <f t="shared" si="160"/>
        <v>Lab M</v>
      </c>
      <c r="BA68" s="113" t="str">
        <f t="shared" si="160"/>
        <v>Lab N</v>
      </c>
      <c r="BB68" s="113" t="str">
        <f t="shared" si="160"/>
        <v>Lab O</v>
      </c>
      <c r="BC68" s="47"/>
    </row>
    <row r="69" spans="1:71" ht="15.75" x14ac:dyDescent="0.3">
      <c r="A69" s="8"/>
      <c r="B69" s="97">
        <f t="shared" si="117"/>
        <v>5</v>
      </c>
      <c r="C69" s="94">
        <v>5.000000000000001E-2</v>
      </c>
      <c r="D69" s="94">
        <v>0.44333333333333336</v>
      </c>
      <c r="E69" s="94">
        <v>-0.1</v>
      </c>
      <c r="F69" s="94">
        <v>0.12</v>
      </c>
      <c r="G69" s="94">
        <v>-0.16</v>
      </c>
      <c r="H69" s="94" t="s">
        <v>6</v>
      </c>
      <c r="I69" s="94">
        <v>0.19</v>
      </c>
      <c r="J69" s="94">
        <v>0.03</v>
      </c>
      <c r="K69" s="94">
        <v>5.000000000000001E-2</v>
      </c>
      <c r="L69" s="94">
        <v>0.11</v>
      </c>
      <c r="M69" s="94" t="s">
        <v>6</v>
      </c>
      <c r="N69" s="94" t="s">
        <v>6</v>
      </c>
      <c r="O69" s="94" t="s">
        <v>6</v>
      </c>
      <c r="P69" s="94" t="s">
        <v>6</v>
      </c>
      <c r="Q69" s="94" t="s">
        <v>6</v>
      </c>
      <c r="R69" s="140"/>
      <c r="S69" s="20"/>
      <c r="T69" s="54"/>
      <c r="U69" s="135"/>
      <c r="V69" s="191">
        <f t="shared" si="123"/>
        <v>0.20071702011192963</v>
      </c>
      <c r="W69" s="133">
        <f t="shared" si="108"/>
        <v>4.3545567843087121E-2</v>
      </c>
      <c r="X69" s="205">
        <f t="shared" si="109"/>
        <v>105.85132149120234</v>
      </c>
      <c r="Y69" s="133">
        <f t="shared" si="110"/>
        <v>527.36594750248116</v>
      </c>
      <c r="Z69" s="133">
        <f t="shared" si="124"/>
        <v>0.25725932758544484</v>
      </c>
      <c r="AA69" s="191">
        <f t="shared" si="112"/>
        <v>5.1636325628949223E-2</v>
      </c>
      <c r="AB69" s="203">
        <f t="shared" si="113"/>
        <v>6.1723351274430724E-2</v>
      </c>
      <c r="AC69" s="214">
        <f t="shared" si="125"/>
        <v>-1.0818541297786449E-2</v>
      </c>
      <c r="AD69" s="203">
        <f t="shared" si="118"/>
        <v>1.408397102490317E-3</v>
      </c>
      <c r="AE69" s="205">
        <f t="shared" si="115"/>
        <v>1.9141838161562856E-3</v>
      </c>
      <c r="AF69" s="133">
        <f t="shared" si="126"/>
        <v>7.5057234228029401E-2</v>
      </c>
      <c r="AG69" s="133">
        <f t="shared" si="127"/>
        <v>8.75027728967782E-2</v>
      </c>
      <c r="AH69" s="134">
        <f t="shared" si="128"/>
        <v>-0.14413722286807057</v>
      </c>
      <c r="AI69" s="150"/>
      <c r="AL69" s="60" t="s">
        <v>112</v>
      </c>
      <c r="AM69" s="66">
        <f>B13</f>
        <v>1000</v>
      </c>
      <c r="AN69" s="68">
        <f t="shared" ref="AN69:BB69" si="161">C35</f>
        <v>-0.13226757661834992</v>
      </c>
      <c r="AO69" s="68">
        <f t="shared" si="161"/>
        <v>-5.5968211647231841E-2</v>
      </c>
      <c r="AP69" s="68">
        <f t="shared" si="161"/>
        <v>-1.3333333333333334E-2</v>
      </c>
      <c r="AQ69" s="68">
        <f t="shared" si="161"/>
        <v>-7.1106024386193747E-2</v>
      </c>
      <c r="AR69" s="68">
        <f t="shared" si="161"/>
        <v>-0.1</v>
      </c>
      <c r="AS69" s="68">
        <f t="shared" si="161"/>
        <v>-3.8820761279728097E-2</v>
      </c>
      <c r="AT69" s="68">
        <f t="shared" si="161"/>
        <v>-0.05</v>
      </c>
      <c r="AU69" s="68">
        <f t="shared" si="161"/>
        <v>-5.4795687854813958E-2</v>
      </c>
      <c r="AV69" s="68">
        <f t="shared" si="161"/>
        <v>-7.0417056043775531E-2</v>
      </c>
      <c r="AW69" s="68">
        <f t="shared" si="161"/>
        <v>9.9692869527301456E-3</v>
      </c>
      <c r="AX69" s="68" t="str">
        <f t="shared" si="161"/>
        <v>[-]</v>
      </c>
      <c r="AY69" s="68" t="str">
        <f t="shared" si="161"/>
        <v>[-]</v>
      </c>
      <c r="AZ69" s="68" t="str">
        <f t="shared" si="161"/>
        <v>[-]</v>
      </c>
      <c r="BA69" s="68" t="str">
        <f t="shared" si="161"/>
        <v>[-]</v>
      </c>
      <c r="BB69" s="68" t="str">
        <f t="shared" si="161"/>
        <v>[-]</v>
      </c>
      <c r="BC69" s="47"/>
    </row>
    <row r="70" spans="1:71" ht="15.75" customHeight="1" thickBot="1" x14ac:dyDescent="0.35">
      <c r="A70" s="8"/>
      <c r="B70" s="98">
        <f t="shared" si="117"/>
        <v>2</v>
      </c>
      <c r="C70" s="95">
        <v>-0.05</v>
      </c>
      <c r="D70" s="95">
        <v>0.48</v>
      </c>
      <c r="E70" s="95">
        <v>0.10000000000000002</v>
      </c>
      <c r="F70" s="95">
        <v>0.25</v>
      </c>
      <c r="G70" s="95">
        <v>-0.2</v>
      </c>
      <c r="H70" s="95" t="s">
        <v>6</v>
      </c>
      <c r="I70" s="95">
        <v>0.32</v>
      </c>
      <c r="J70" s="95">
        <v>0.03</v>
      </c>
      <c r="K70" s="95">
        <v>-0.08</v>
      </c>
      <c r="L70" s="95">
        <v>0.11</v>
      </c>
      <c r="M70" s="95" t="s">
        <v>6</v>
      </c>
      <c r="N70" s="95" t="s">
        <v>6</v>
      </c>
      <c r="O70" s="95" t="s">
        <v>6</v>
      </c>
      <c r="P70" s="95" t="s">
        <v>6</v>
      </c>
      <c r="Q70" s="95" t="s">
        <v>6</v>
      </c>
      <c r="R70" s="140"/>
      <c r="S70" s="20"/>
      <c r="T70" s="54"/>
      <c r="U70" s="135"/>
      <c r="V70" s="191">
        <f t="shared" si="123"/>
        <v>0.22052600384239032</v>
      </c>
      <c r="W70" s="151">
        <f t="shared" si="108"/>
        <v>-4.5807843512328798E-2</v>
      </c>
      <c r="X70" s="208" t="str">
        <f t="shared" si="109"/>
        <v/>
      </c>
      <c r="Y70" s="151" t="str">
        <f t="shared" si="110"/>
        <v/>
      </c>
      <c r="Z70" s="133" t="str">
        <f t="shared" si="124"/>
        <v/>
      </c>
      <c r="AA70" s="204" t="str">
        <f t="shared" si="112"/>
        <v/>
      </c>
      <c r="AB70" s="151" t="str">
        <f t="shared" si="113"/>
        <v/>
      </c>
      <c r="AC70" s="214">
        <f t="shared" si="125"/>
        <v>0.1120125926383593</v>
      </c>
      <c r="AD70" s="215">
        <f t="shared" si="118"/>
        <v>2.8317712618584397E-3</v>
      </c>
      <c r="AE70" s="208" t="str">
        <f t="shared" si="115"/>
        <v/>
      </c>
      <c r="AF70" s="133">
        <f t="shared" si="126"/>
        <v>0.10642877922551662</v>
      </c>
      <c r="AG70" s="133" t="str">
        <f t="shared" si="127"/>
        <v/>
      </c>
      <c r="AH70" s="134">
        <f t="shared" si="128"/>
        <v>1.0524652584900076</v>
      </c>
      <c r="AI70" s="150"/>
      <c r="AL70" s="60" t="s">
        <v>107</v>
      </c>
      <c r="AM70" s="79">
        <f t="shared" ref="AM70:AM76" si="162">AM69</f>
        <v>1000</v>
      </c>
      <c r="AN70" s="68">
        <f t="shared" ref="AN70:BB70" si="163">C57</f>
        <v>0.12</v>
      </c>
      <c r="AO70" s="68">
        <f t="shared" si="163"/>
        <v>6.3666666666666663E-2</v>
      </c>
      <c r="AP70" s="68">
        <f t="shared" si="163"/>
        <v>0.15</v>
      </c>
      <c r="AQ70" s="68">
        <f t="shared" si="163"/>
        <v>0.10000000000000002</v>
      </c>
      <c r="AR70" s="68">
        <f t="shared" si="163"/>
        <v>0.09</v>
      </c>
      <c r="AS70" s="68">
        <f t="shared" si="163"/>
        <v>0.13</v>
      </c>
      <c r="AT70" s="68">
        <f t="shared" si="163"/>
        <v>0.12</v>
      </c>
      <c r="AU70" s="68">
        <f t="shared" si="163"/>
        <v>0.03</v>
      </c>
      <c r="AV70" s="68">
        <f t="shared" si="163"/>
        <v>2.5000000000000005E-2</v>
      </c>
      <c r="AW70" s="68">
        <f t="shared" si="163"/>
        <v>0.11</v>
      </c>
      <c r="AX70" s="68" t="str">
        <f t="shared" si="163"/>
        <v>[-]</v>
      </c>
      <c r="AY70" s="68" t="str">
        <f t="shared" si="163"/>
        <v>[-]</v>
      </c>
      <c r="AZ70" s="68" t="str">
        <f t="shared" si="163"/>
        <v>[-]</v>
      </c>
      <c r="BA70" s="68" t="str">
        <f t="shared" si="163"/>
        <v>[-]</v>
      </c>
      <c r="BB70" s="68" t="str">
        <f t="shared" si="163"/>
        <v>[-]</v>
      </c>
      <c r="BC70" s="47"/>
    </row>
    <row r="71" spans="1:71" ht="15.75" x14ac:dyDescent="0.3">
      <c r="A71" s="8"/>
      <c r="B71" s="21"/>
      <c r="C71" s="4"/>
      <c r="D71" s="4"/>
      <c r="E71"/>
      <c r="F71" s="4"/>
      <c r="G71" s="4"/>
      <c r="H71" s="4"/>
      <c r="I71" s="4"/>
      <c r="J71" s="4"/>
      <c r="K71" s="4"/>
      <c r="L71" s="4"/>
      <c r="M71" s="4"/>
      <c r="N71" s="4"/>
      <c r="O71" s="4"/>
      <c r="P71" s="4"/>
      <c r="Q71" s="4"/>
      <c r="R71" s="141"/>
      <c r="S71" s="4"/>
      <c r="U71" s="131" t="str">
        <f>D29</f>
        <v>Lab B</v>
      </c>
      <c r="V71" s="131">
        <f t="shared" ref="V71:V72" si="164">IF(D31="[-]","",D31)</f>
        <v>-0.15110298543339853</v>
      </c>
      <c r="W71" s="131">
        <f t="shared" ref="W71:W88" si="165">IF(D119="[-]","",D119/2)</f>
        <v>3.5089414113092326E-2</v>
      </c>
      <c r="X71" s="131">
        <f t="shared" ref="X71:X88" si="166">IF(V71="","",IF(OR(W71&lt;0,D97=-1),"",V71/W71^2))</f>
        <v>-122.72154418513523</v>
      </c>
      <c r="Y71" s="131">
        <f t="shared" ref="Y71:Y88" si="167">IF(W71="","",IF(OR(W71&lt;0,D97=-1),"",1/W71^2))</f>
        <v>812.17153872335007</v>
      </c>
      <c r="Z71" s="131">
        <f t="shared" ref="Z71:Z72" si="168">IF(Y71="","",Y71/X325)</f>
        <v>0.10577569979097118</v>
      </c>
      <c r="AA71" s="131">
        <f t="shared" ref="AA71:AA88" si="169">IF(V71="","",IF(OR(W71&lt;0,D97=-1),"",Z71*V71))</f>
        <v>-1.5983024024722653E-2</v>
      </c>
      <c r="AB71" s="207">
        <f t="shared" ref="AB71:AB88" si="170">IF(V71="","",IF(OR(W71&lt;0,D97=-1),"",(V71-Y325)^2/W71^2))</f>
        <v>5.1720539939543635E-3</v>
      </c>
      <c r="AC71" s="131">
        <f t="shared" ref="AC71:AC72" si="171">IF(V71="","",V71-Y325)</f>
        <v>-2.5235251764179623E-3</v>
      </c>
      <c r="AD71" s="207">
        <f>IF(W71="","",IF(W71&lt;0,W71^2+AB325,W71^2-AB325))</f>
        <v>1.1010288560648865E-3</v>
      </c>
      <c r="AE71" s="131">
        <f t="shared" ref="AE71:AE88" si="172">IF(W71="","",IF(OR(W71&lt;0,D97=-1),"",AC325+(1-2*Z71)*W71^2))</f>
        <v>1.3436107921163125E-3</v>
      </c>
      <c r="AF71" s="131">
        <f t="shared" ref="AF71:AF125" si="173">IF(AD71="","",2*SQRT(AD71))</f>
        <v>6.6363509734337786E-2</v>
      </c>
      <c r="AG71" s="131">
        <f t="shared" ref="AG71:AG125" si="174">IF(AE71="","",2*SQRT(AE71))</f>
        <v>7.3310593835169899E-2</v>
      </c>
      <c r="AH71" s="132">
        <f t="shared" ref="AH71:AH125" si="175">IF(V71="","",AC71/AF71)</f>
        <v>-3.8025794393936954E-2</v>
      </c>
      <c r="AI71" s="150"/>
      <c r="AL71" s="60" t="s">
        <v>105</v>
      </c>
      <c r="AM71" s="79">
        <f t="shared" si="162"/>
        <v>1000</v>
      </c>
      <c r="AN71" s="68">
        <f t="shared" ref="AN71:BB71" si="176">C79</f>
        <v>3.1077680913733762E-2</v>
      </c>
      <c r="AO71" s="68">
        <f t="shared" si="176"/>
        <v>9.4407882076996599E-3</v>
      </c>
      <c r="AP71" s="68">
        <f t="shared" si="176"/>
        <v>9.2677316865127923E-3</v>
      </c>
      <c r="AQ71" s="68">
        <f t="shared" si="176"/>
        <v>1.5787182091164587E-2</v>
      </c>
      <c r="AR71" s="68">
        <f t="shared" si="176"/>
        <v>5.314149748236136E-3</v>
      </c>
      <c r="AS71" s="68">
        <f t="shared" si="176"/>
        <v>1.1430976172871091E-3</v>
      </c>
      <c r="AT71" s="68">
        <f t="shared" si="176"/>
        <v>1.1919241881149652E-3</v>
      </c>
      <c r="AU71" s="68">
        <f t="shared" si="176"/>
        <v>1.8710303560069533E-2</v>
      </c>
      <c r="AV71" s="68">
        <f t="shared" si="176"/>
        <v>2.3501152894093496E-3</v>
      </c>
      <c r="AW71" s="68">
        <f t="shared" si="176"/>
        <v>0</v>
      </c>
      <c r="AX71" s="68" t="str">
        <f t="shared" si="176"/>
        <v>[-]</v>
      </c>
      <c r="AY71" s="68" t="str">
        <f t="shared" si="176"/>
        <v>[-]</v>
      </c>
      <c r="AZ71" s="68" t="str">
        <f t="shared" si="176"/>
        <v>[-]</v>
      </c>
      <c r="BA71" s="68" t="str">
        <f t="shared" si="176"/>
        <v>[-]</v>
      </c>
      <c r="BB71" s="68" t="str">
        <f t="shared" si="176"/>
        <v>[-]</v>
      </c>
      <c r="BC71" s="47"/>
    </row>
    <row r="72" spans="1:71" ht="16.5" thickBot="1" x14ac:dyDescent="0.35">
      <c r="A72" s="8"/>
      <c r="B72" s="5" t="s">
        <v>102</v>
      </c>
      <c r="C72" s="5"/>
      <c r="D72" s="5"/>
      <c r="E72" s="5"/>
      <c r="F72" s="44"/>
      <c r="G72" s="5"/>
      <c r="H72" s="5"/>
      <c r="I72" s="5"/>
      <c r="J72" s="5"/>
      <c r="K72" s="5"/>
      <c r="L72" s="5"/>
      <c r="U72" s="135"/>
      <c r="V72" s="133">
        <f t="shared" si="164"/>
        <v>-0.11630826042980587</v>
      </c>
      <c r="W72" s="133">
        <f t="shared" si="165"/>
        <v>3.4778418923158215E-2</v>
      </c>
      <c r="X72" s="133">
        <f t="shared" si="166"/>
        <v>-96.159211016274071</v>
      </c>
      <c r="Y72" s="133">
        <f t="shared" si="167"/>
        <v>826.76166474270235</v>
      </c>
      <c r="Z72" s="133">
        <f t="shared" si="168"/>
        <v>0.10826658514739558</v>
      </c>
      <c r="AA72" s="133">
        <f t="shared" si="169"/>
        <v>-1.2592298181169036E-2</v>
      </c>
      <c r="AB72" s="203">
        <f t="shared" si="170"/>
        <v>2.3500171464616297E-2</v>
      </c>
      <c r="AC72" s="133">
        <f t="shared" si="171"/>
        <v>-5.3314501149984289E-3</v>
      </c>
      <c r="AD72" s="203">
        <f t="shared" ref="AD72:AD88" si="177">IF(W72="","",IF(W72&lt;0,W72^2+AB326,W72^2-AB326))</f>
        <v>1.0785858281541416E-3</v>
      </c>
      <c r="AE72" s="133">
        <f t="shared" si="172"/>
        <v>1.2804325593842297E-3</v>
      </c>
      <c r="AF72" s="133">
        <f t="shared" ref="AF72" si="178">IF(AD72="","",2*SQRT(AD72))</f>
        <v>6.5683660925808379E-2</v>
      </c>
      <c r="AG72" s="133">
        <f t="shared" ref="AG72" si="179">IF(AE72="","",2*SQRT(AE72))</f>
        <v>7.1566264661060239E-2</v>
      </c>
      <c r="AH72" s="134">
        <f t="shared" ref="AH72" si="180">IF(V72="","",AC72/AF72)</f>
        <v>-8.1168589567814406E-2</v>
      </c>
      <c r="AI72" s="150"/>
      <c r="AL72" s="60" t="s">
        <v>108</v>
      </c>
      <c r="AM72" s="79">
        <f t="shared" si="162"/>
        <v>1000</v>
      </c>
      <c r="AN72" s="68">
        <f t="shared" ref="AN72:BB72" si="181">C123</f>
        <v>0.1275375327147889</v>
      </c>
      <c r="AO72" s="68">
        <f t="shared" si="181"/>
        <v>7.1011076082728705E-2</v>
      </c>
      <c r="AP72" s="68">
        <f t="shared" si="181"/>
        <v>0.15325107128700013</v>
      </c>
      <c r="AQ72" s="68">
        <f t="shared" si="181"/>
        <v>0.10558993852815518</v>
      </c>
      <c r="AR72" s="68">
        <f t="shared" si="181"/>
        <v>9.501705208827875E-2</v>
      </c>
      <c r="AS72" s="68">
        <f t="shared" si="181"/>
        <v>0.1334215375123621</v>
      </c>
      <c r="AT72" s="68">
        <f t="shared" si="181"/>
        <v>0.12369891140697323</v>
      </c>
      <c r="AU72" s="68">
        <f t="shared" si="181"/>
        <v>4.6368906169004576E-2</v>
      </c>
      <c r="AV72" s="68">
        <f t="shared" si="181"/>
        <v>3.9121899773317703E-2</v>
      </c>
      <c r="AW72" s="68">
        <f t="shared" si="181"/>
        <v>0.11401754250991379</v>
      </c>
      <c r="AX72" s="68" t="str">
        <f t="shared" si="181"/>
        <v>[-]</v>
      </c>
      <c r="AY72" s="68" t="str">
        <f t="shared" si="181"/>
        <v>[-]</v>
      </c>
      <c r="AZ72" s="68" t="str">
        <f t="shared" si="181"/>
        <v>[-]</v>
      </c>
      <c r="BA72" s="68" t="str">
        <f t="shared" si="181"/>
        <v>[-]</v>
      </c>
      <c r="BB72" s="68" t="str">
        <f t="shared" si="181"/>
        <v>[-]</v>
      </c>
      <c r="BC72" s="47"/>
      <c r="BS72" s="72"/>
    </row>
    <row r="73" spans="1:71" ht="15.75" x14ac:dyDescent="0.3">
      <c r="A73" s="8"/>
      <c r="B73" s="85" t="s">
        <v>20</v>
      </c>
      <c r="C73" s="85" t="str">
        <f>C29</f>
        <v>Lab A</v>
      </c>
      <c r="D73" s="85" t="str">
        <f t="shared" ref="D73:Q73" si="182">D29</f>
        <v>Lab B</v>
      </c>
      <c r="E73" s="85" t="str">
        <f t="shared" si="182"/>
        <v>Lab C</v>
      </c>
      <c r="F73" s="85" t="str">
        <f t="shared" si="182"/>
        <v>Lab D</v>
      </c>
      <c r="G73" s="85" t="str">
        <f t="shared" si="182"/>
        <v>Lab E</v>
      </c>
      <c r="H73" s="85" t="str">
        <f t="shared" si="182"/>
        <v>Lab F</v>
      </c>
      <c r="I73" s="85" t="str">
        <f t="shared" si="182"/>
        <v>Lab G</v>
      </c>
      <c r="J73" s="85" t="str">
        <f t="shared" si="182"/>
        <v>Lab H</v>
      </c>
      <c r="K73" s="85" t="str">
        <f t="shared" si="182"/>
        <v>Lab I</v>
      </c>
      <c r="L73" s="85" t="str">
        <f t="shared" si="182"/>
        <v>Lab J</v>
      </c>
      <c r="M73" s="85" t="str">
        <f t="shared" si="182"/>
        <v>Lab K</v>
      </c>
      <c r="N73" s="85" t="str">
        <f t="shared" si="182"/>
        <v>Lab L</v>
      </c>
      <c r="O73" s="85" t="str">
        <f t="shared" si="182"/>
        <v>Lab M</v>
      </c>
      <c r="P73" s="85" t="str">
        <f t="shared" si="182"/>
        <v>Lab N</v>
      </c>
      <c r="Q73" s="85" t="str">
        <f t="shared" si="182"/>
        <v>Lab O</v>
      </c>
      <c r="R73" s="138"/>
      <c r="S73" s="18"/>
      <c r="U73" s="135"/>
      <c r="V73" s="133">
        <f t="shared" ref="V73:V88" si="183">IF(D33="[-]","",D33)</f>
        <v>-9.5907742253865044E-2</v>
      </c>
      <c r="W73" s="133">
        <f t="shared" si="165"/>
        <v>3.4722603129068788E-2</v>
      </c>
      <c r="X73" s="133">
        <f t="shared" si="166"/>
        <v>-79.547972424314722</v>
      </c>
      <c r="Y73" s="133">
        <f t="shared" si="167"/>
        <v>829.42180219145939</v>
      </c>
      <c r="Z73" s="133">
        <f t="shared" ref="Z73:Z88" si="184">IF(Y73="","",Y73/X327)</f>
        <v>0.10856886185346613</v>
      </c>
      <c r="AA73" s="133">
        <f t="shared" si="169"/>
        <v>-1.0412594419437711E-2</v>
      </c>
      <c r="AB73" s="203">
        <f t="shared" si="170"/>
        <v>8.3230533545464152E-3</v>
      </c>
      <c r="AC73" s="133">
        <f t="shared" ref="AC73:AC88" si="185">IF(V73="","",V73-Y327)</f>
        <v>-3.1677698122104109E-3</v>
      </c>
      <c r="AD73" s="203">
        <f t="shared" si="177"/>
        <v>1.0747621243994748E-3</v>
      </c>
      <c r="AE73" s="133">
        <f t="shared" si="172"/>
        <v>1.242608878727127E-3</v>
      </c>
      <c r="AF73" s="133">
        <f t="shared" ref="AF73:AF88" si="186">IF(AD73="","",2*SQRT(AD73))</f>
        <v>6.5567129703822627E-2</v>
      </c>
      <c r="AG73" s="133">
        <f t="shared" ref="AG73:AG88" si="187">IF(AE73="","",2*SQRT(AE73))</f>
        <v>7.0501315696293976E-2</v>
      </c>
      <c r="AH73" s="134">
        <f t="shared" ref="AH73:AH88" si="188">IF(V73="","",AC73/AF73)</f>
        <v>-4.8313382429881278E-2</v>
      </c>
      <c r="AI73" s="150"/>
      <c r="AL73" s="60" t="s">
        <v>109</v>
      </c>
      <c r="AM73" s="79">
        <f t="shared" si="162"/>
        <v>1000</v>
      </c>
      <c r="AN73" s="68">
        <f t="shared" ref="AN73:BB73" si="189">C145</f>
        <v>0.35995970559369672</v>
      </c>
      <c r="AO73" s="68">
        <f t="shared" si="189"/>
        <v>0.49398554552943297</v>
      </c>
      <c r="AP73" s="68">
        <f t="shared" si="189"/>
        <v>0.20932599250538417</v>
      </c>
      <c r="AQ73" s="68">
        <f t="shared" si="189"/>
        <v>0.33900370475550667</v>
      </c>
      <c r="AR73" s="68">
        <f t="shared" si="189"/>
        <v>0.33852260488497432</v>
      </c>
      <c r="AS73" s="68">
        <f t="shared" si="189"/>
        <v>0.2309366920809014</v>
      </c>
      <c r="AT73" s="68">
        <f t="shared" si="189"/>
        <v>0.25019723931416893</v>
      </c>
      <c r="AU73" s="68">
        <f t="shared" si="189"/>
        <v>1.1785468733005962</v>
      </c>
      <c r="AV73" s="68">
        <f t="shared" si="189"/>
        <v>1.203676396294961</v>
      </c>
      <c r="AW73" s="68">
        <f t="shared" si="189"/>
        <v>0.27272727272727271</v>
      </c>
      <c r="AX73" s="68" t="str">
        <f t="shared" si="189"/>
        <v>[-]</v>
      </c>
      <c r="AY73" s="68" t="str">
        <f t="shared" si="189"/>
        <v>[-]</v>
      </c>
      <c r="AZ73" s="68" t="str">
        <f t="shared" si="189"/>
        <v>[-]</v>
      </c>
      <c r="BA73" s="68" t="str">
        <f t="shared" si="189"/>
        <v>[-]</v>
      </c>
      <c r="BB73" s="68" t="str">
        <f t="shared" si="189"/>
        <v>[-]</v>
      </c>
      <c r="BC73" s="47"/>
      <c r="BH73" s="15"/>
      <c r="BI73" s="79"/>
      <c r="BJ73" s="79"/>
      <c r="BK73" s="79"/>
      <c r="BL73" s="79"/>
      <c r="BM73" s="79"/>
      <c r="BN73" s="79"/>
      <c r="BO73" s="79"/>
      <c r="BP73" s="79"/>
      <c r="BQ73" s="79"/>
      <c r="BR73" s="79"/>
    </row>
    <row r="74" spans="1:71" ht="16.5" thickBot="1" x14ac:dyDescent="0.35">
      <c r="A74" s="8"/>
      <c r="B74" s="99"/>
      <c r="C74" s="99"/>
      <c r="D74" s="99"/>
      <c r="E74" s="99"/>
      <c r="F74" s="99"/>
      <c r="G74" s="99"/>
      <c r="H74" s="99"/>
      <c r="I74" s="99"/>
      <c r="J74" s="99"/>
      <c r="K74" s="99"/>
      <c r="L74" s="99"/>
      <c r="M74" s="100"/>
      <c r="N74" s="100"/>
      <c r="O74" s="100"/>
      <c r="P74" s="100"/>
      <c r="Q74" s="100"/>
      <c r="R74" s="139"/>
      <c r="S74" s="17"/>
      <c r="U74" s="135"/>
      <c r="V74" s="133">
        <f t="shared" si="183"/>
        <v>-0.10655276202367396</v>
      </c>
      <c r="W74" s="133">
        <f t="shared" si="165"/>
        <v>3.4767126315089145E-2</v>
      </c>
      <c r="X74" s="133">
        <f t="shared" si="166"/>
        <v>-88.150975144093209</v>
      </c>
      <c r="Y74" s="133">
        <f t="shared" si="167"/>
        <v>827.2988280163753</v>
      </c>
      <c r="Z74" s="133">
        <f t="shared" si="184"/>
        <v>0.10682134949104781</v>
      </c>
      <c r="AA74" s="133">
        <f t="shared" si="169"/>
        <v>-1.1382109831367324E-2</v>
      </c>
      <c r="AB74" s="203">
        <f t="shared" si="170"/>
        <v>1.07754033351366E-2</v>
      </c>
      <c r="AC74" s="133">
        <f t="shared" si="185"/>
        <v>-3.608989039279753E-3</v>
      </c>
      <c r="AD74" s="203">
        <f t="shared" si="177"/>
        <v>1.0796324378345098E-3</v>
      </c>
      <c r="AE74" s="133">
        <f t="shared" si="172"/>
        <v>1.2485130239715204E-3</v>
      </c>
      <c r="AF74" s="133">
        <f t="shared" si="186"/>
        <v>6.5715521388314643E-2</v>
      </c>
      <c r="AG74" s="133">
        <f t="shared" si="187"/>
        <v>7.0668607570024203E-2</v>
      </c>
      <c r="AH74" s="134">
        <f t="shared" si="188"/>
        <v>-5.4918365753413828E-2</v>
      </c>
      <c r="AI74" s="150"/>
      <c r="AL74" s="60" t="s">
        <v>113</v>
      </c>
      <c r="AM74" s="79">
        <f t="shared" si="162"/>
        <v>1000</v>
      </c>
      <c r="AN74" s="68">
        <f t="shared" ref="AN74:BB74" si="190">C168</f>
        <v>-6.9935850338543826E-2</v>
      </c>
      <c r="AO74" s="68">
        <f t="shared" si="190"/>
        <v>6.3635146325742506E-3</v>
      </c>
      <c r="AP74" s="68">
        <f t="shared" si="190"/>
        <v>4.8998392946472756E-2</v>
      </c>
      <c r="AQ74" s="68">
        <f t="shared" si="190"/>
        <v>-8.7742981063876554E-3</v>
      </c>
      <c r="AR74" s="68">
        <f t="shared" si="190"/>
        <v>-3.7668273720193914E-2</v>
      </c>
      <c r="AS74" s="68">
        <f t="shared" si="190"/>
        <v>2.3510965000077995E-2</v>
      </c>
      <c r="AT74" s="68">
        <f t="shared" si="190"/>
        <v>1.2331726279806089E-2</v>
      </c>
      <c r="AU74" s="68">
        <f t="shared" si="190"/>
        <v>7.5360384249921336E-3</v>
      </c>
      <c r="AV74" s="68">
        <f t="shared" si="190"/>
        <v>-8.0853297639694385E-3</v>
      </c>
      <c r="AW74" s="68">
        <f t="shared" si="190"/>
        <v>7.2301013232536238E-2</v>
      </c>
      <c r="AX74" s="68" t="str">
        <f t="shared" si="190"/>
        <v>[-]</v>
      </c>
      <c r="AY74" s="68" t="str">
        <f t="shared" si="190"/>
        <v>[-]</v>
      </c>
      <c r="AZ74" s="68" t="str">
        <f t="shared" si="190"/>
        <v>[-]</v>
      </c>
      <c r="BA74" s="68" t="str">
        <f t="shared" si="190"/>
        <v>[-]</v>
      </c>
      <c r="BB74" s="68" t="str">
        <f t="shared" si="190"/>
        <v>[-]</v>
      </c>
      <c r="BC74" s="47"/>
      <c r="BD74" s="8"/>
      <c r="BE74" s="47"/>
      <c r="BF74" s="47"/>
      <c r="BG74" s="46"/>
    </row>
    <row r="75" spans="1:71" ht="16.5" thickTop="1" x14ac:dyDescent="0.3">
      <c r="A75" s="8"/>
      <c r="B75" s="97">
        <f t="shared" ref="B75:B92" si="191">B9</f>
        <v>10000</v>
      </c>
      <c r="C75" s="94">
        <v>6.1569717649057686E-2</v>
      </c>
      <c r="D75" s="94">
        <v>1.1816238265873261E-2</v>
      </c>
      <c r="E75" s="94">
        <v>1.7947964801420648E-3</v>
      </c>
      <c r="F75" s="94">
        <v>8.5392058420655388E-4</v>
      </c>
      <c r="G75" s="94">
        <v>6.6531284930970009E-4</v>
      </c>
      <c r="H75" s="94">
        <v>4.2614397811865535E-3</v>
      </c>
      <c r="I75" s="94">
        <v>2.9942171306358467E-3</v>
      </c>
      <c r="J75" s="94">
        <v>3.2141455568074854E-3</v>
      </c>
      <c r="K75" s="94">
        <v>2.5318669756774635E-3</v>
      </c>
      <c r="L75" s="94">
        <v>0</v>
      </c>
      <c r="M75" s="94" t="s">
        <v>6</v>
      </c>
      <c r="N75" s="94" t="s">
        <v>6</v>
      </c>
      <c r="O75" s="94" t="s">
        <v>6</v>
      </c>
      <c r="P75" s="94" t="s">
        <v>6</v>
      </c>
      <c r="Q75" s="94" t="s">
        <v>6</v>
      </c>
      <c r="R75" s="140"/>
      <c r="S75" s="20"/>
      <c r="U75" s="135"/>
      <c r="V75" s="133">
        <f t="shared" si="183"/>
        <v>-5.5968211647231841E-2</v>
      </c>
      <c r="W75" s="133">
        <f t="shared" si="165"/>
        <v>3.5505538041364353E-2</v>
      </c>
      <c r="X75" s="133">
        <f t="shared" si="166"/>
        <v>-44.396551097090921</v>
      </c>
      <c r="Y75" s="133">
        <f t="shared" si="167"/>
        <v>793.24584063758903</v>
      </c>
      <c r="Z75" s="133">
        <f t="shared" si="184"/>
        <v>0.10897742218114186</v>
      </c>
      <c r="AA75" s="133">
        <f t="shared" si="169"/>
        <v>-6.0992714294038856E-3</v>
      </c>
      <c r="AB75" s="203">
        <f t="shared" si="170"/>
        <v>3.2121949702909977E-2</v>
      </c>
      <c r="AC75" s="133">
        <f t="shared" si="185"/>
        <v>6.3635146325742506E-3</v>
      </c>
      <c r="AD75" s="203">
        <f t="shared" si="177"/>
        <v>1.1232615819361611E-3</v>
      </c>
      <c r="AE75" s="133">
        <f t="shared" si="172"/>
        <v>1.1850363367992426E-3</v>
      </c>
      <c r="AF75" s="133">
        <f t="shared" si="186"/>
        <v>6.7030189674091217E-2</v>
      </c>
      <c r="AG75" s="133">
        <f t="shared" si="187"/>
        <v>6.8848713475249262E-2</v>
      </c>
      <c r="AH75" s="134">
        <f t="shared" si="188"/>
        <v>9.4935053347072695E-2</v>
      </c>
      <c r="AI75" s="150"/>
      <c r="AL75" s="60" t="s">
        <v>110</v>
      </c>
      <c r="AM75" s="79">
        <f t="shared" si="162"/>
        <v>1000</v>
      </c>
      <c r="AN75" s="68">
        <f t="shared" ref="AN75:BB75" si="192">C190</f>
        <v>0.12536465072855829</v>
      </c>
      <c r="AO75" s="68">
        <f t="shared" si="192"/>
        <v>6.7030189674091217E-2</v>
      </c>
      <c r="AP75" s="68">
        <f t="shared" si="192"/>
        <v>0.15144756271373519</v>
      </c>
      <c r="AQ75" s="68">
        <f t="shared" si="192"/>
        <v>0.10295488584665202</v>
      </c>
      <c r="AR75" s="68">
        <f t="shared" si="192"/>
        <v>9.2079930434727397E-2</v>
      </c>
      <c r="AS75" s="68">
        <f t="shared" si="192"/>
        <v>0.13134603181474577</v>
      </c>
      <c r="AT75" s="68">
        <f t="shared" si="192"/>
        <v>0.12145737558743713</v>
      </c>
      <c r="AU75" s="68">
        <f t="shared" si="192"/>
        <v>4.0006860169569801E-2</v>
      </c>
      <c r="AV75" s="68">
        <f t="shared" si="192"/>
        <v>3.1320862746595526E-2</v>
      </c>
      <c r="AW75" s="68">
        <f t="shared" si="192"/>
        <v>0.11158168936397028</v>
      </c>
      <c r="AX75" s="68" t="str">
        <f t="shared" si="192"/>
        <v>[-]</v>
      </c>
      <c r="AY75" s="68" t="str">
        <f t="shared" si="192"/>
        <v>[-]</v>
      </c>
      <c r="AZ75" s="68" t="str">
        <f t="shared" si="192"/>
        <v>[-]</v>
      </c>
      <c r="BA75" s="68" t="str">
        <f t="shared" si="192"/>
        <v>[-]</v>
      </c>
      <c r="BB75" s="68" t="str">
        <f t="shared" si="192"/>
        <v>[-]</v>
      </c>
      <c r="BC75" s="53"/>
      <c r="BD75" s="8"/>
      <c r="BE75" s="47"/>
      <c r="BF75" s="47"/>
      <c r="BG75" s="46"/>
      <c r="BH75" s="48" t="s">
        <v>45</v>
      </c>
      <c r="BI75" s="48">
        <v>1</v>
      </c>
      <c r="BJ75" s="48">
        <v>2</v>
      </c>
      <c r="BK75" s="48">
        <v>3</v>
      </c>
      <c r="BL75" s="48">
        <v>4</v>
      </c>
      <c r="BM75" s="48">
        <v>5</v>
      </c>
      <c r="BN75" s="48">
        <v>6</v>
      </c>
      <c r="BO75" s="48">
        <v>7</v>
      </c>
      <c r="BP75" s="48">
        <v>8</v>
      </c>
      <c r="BQ75" s="48">
        <v>9</v>
      </c>
      <c r="BR75" s="48">
        <v>10</v>
      </c>
    </row>
    <row r="76" spans="1:71" ht="15.75" x14ac:dyDescent="0.3">
      <c r="A76" s="8"/>
      <c r="B76" s="97">
        <f t="shared" si="191"/>
        <v>7500</v>
      </c>
      <c r="C76" s="94">
        <v>3.0846950010333052E-2</v>
      </c>
      <c r="D76" s="94">
        <v>7.2601134105683219E-3</v>
      </c>
      <c r="E76" s="94">
        <v>9.2036065839240233E-3</v>
      </c>
      <c r="F76" s="94">
        <v>2.4186913910948988E-3</v>
      </c>
      <c r="G76" s="94">
        <v>1.250633647750733E-3</v>
      </c>
      <c r="H76" s="94">
        <v>1.1724204429590826E-3</v>
      </c>
      <c r="I76" s="94">
        <v>1.3005612277043606E-3</v>
      </c>
      <c r="J76" s="94">
        <v>9.7007886809107238E-3</v>
      </c>
      <c r="K76" s="94">
        <v>1.8473475180728022E-3</v>
      </c>
      <c r="L76" s="94">
        <v>0</v>
      </c>
      <c r="M76" s="94" t="s">
        <v>6</v>
      </c>
      <c r="N76" s="94" t="s">
        <v>6</v>
      </c>
      <c r="O76" s="94" t="s">
        <v>6</v>
      </c>
      <c r="P76" s="94" t="s">
        <v>6</v>
      </c>
      <c r="Q76" s="94" t="s">
        <v>6</v>
      </c>
      <c r="R76" s="140"/>
      <c r="S76" s="20"/>
      <c r="U76" s="135"/>
      <c r="V76" s="133">
        <f t="shared" si="183"/>
        <v>-0.12052032154703833</v>
      </c>
      <c r="W76" s="133">
        <f t="shared" si="165"/>
        <v>3.8034983877570948E-2</v>
      </c>
      <c r="X76" s="133">
        <f t="shared" si="166"/>
        <v>-83.309362024535005</v>
      </c>
      <c r="Y76" s="133">
        <f t="shared" si="167"/>
        <v>691.24742578802272</v>
      </c>
      <c r="Z76" s="133">
        <f t="shared" si="184"/>
        <v>0.10387949357832063</v>
      </c>
      <c r="AA76" s="133">
        <f t="shared" si="169"/>
        <v>-1.2519589968202707E-2</v>
      </c>
      <c r="AB76" s="203">
        <f t="shared" si="170"/>
        <v>5.1469051404495009E-2</v>
      </c>
      <c r="AC76" s="133">
        <f t="shared" si="185"/>
        <v>8.6289175353039399E-3</v>
      </c>
      <c r="AD76" s="203">
        <f t="shared" si="177"/>
        <v>1.2963816905359193E-3</v>
      </c>
      <c r="AE76" s="133">
        <f t="shared" si="172"/>
        <v>1.6290842729186469E-3</v>
      </c>
      <c r="AF76" s="133">
        <f t="shared" si="186"/>
        <v>7.2010601734353516E-2</v>
      </c>
      <c r="AG76" s="133">
        <f t="shared" si="187"/>
        <v>8.0723832241009152E-2</v>
      </c>
      <c r="AH76" s="134">
        <f t="shared" si="188"/>
        <v>0.11982843258463444</v>
      </c>
      <c r="AI76" s="150"/>
      <c r="AL76" s="15" t="s">
        <v>111</v>
      </c>
      <c r="AM76" s="79">
        <f t="shared" si="162"/>
        <v>1000</v>
      </c>
      <c r="AN76" s="51">
        <f t="shared" ref="AN76:BB76" si="193">C212</f>
        <v>-0.55785941198025701</v>
      </c>
      <c r="AO76" s="51">
        <f t="shared" si="193"/>
        <v>9.4935053347072695E-2</v>
      </c>
      <c r="AP76" s="51">
        <f t="shared" si="193"/>
        <v>0.32353371733745939</v>
      </c>
      <c r="AQ76" s="51">
        <f t="shared" si="193"/>
        <v>-8.5224688796767631E-2</v>
      </c>
      <c r="AR76" s="51">
        <f t="shared" si="193"/>
        <v>-0.40908234337661431</v>
      </c>
      <c r="AS76" s="51">
        <f t="shared" si="193"/>
        <v>0.17900019266085279</v>
      </c>
      <c r="AT76" s="51">
        <f t="shared" si="193"/>
        <v>0.10153130857770332</v>
      </c>
      <c r="AU76" s="51">
        <f t="shared" si="193"/>
        <v>0.18836865460199823</v>
      </c>
      <c r="AV76" s="51">
        <f t="shared" si="193"/>
        <v>-0.25814518039891116</v>
      </c>
      <c r="AW76" s="51">
        <f t="shared" si="193"/>
        <v>0.64796485556600858</v>
      </c>
      <c r="AX76" s="51" t="str">
        <f t="shared" si="193"/>
        <v>[-]</v>
      </c>
      <c r="AY76" s="51" t="str">
        <f t="shared" si="193"/>
        <v>[-]</v>
      </c>
      <c r="AZ76" s="51" t="str">
        <f t="shared" si="193"/>
        <v>[-]</v>
      </c>
      <c r="BA76" s="51" t="str">
        <f t="shared" si="193"/>
        <v>[-]</v>
      </c>
      <c r="BB76" s="51" t="str">
        <f t="shared" si="193"/>
        <v>[-]</v>
      </c>
      <c r="BC76" s="53"/>
      <c r="BD76" s="48">
        <f>B13</f>
        <v>1000</v>
      </c>
      <c r="BE76" s="26"/>
      <c r="BF76" s="74"/>
      <c r="BG76" s="46"/>
      <c r="BH76" s="48">
        <f>BD76</f>
        <v>1000</v>
      </c>
      <c r="BI76" s="120" t="str">
        <f t="shared" ref="BI76:BR76" si="194">C$29</f>
        <v>Lab A</v>
      </c>
      <c r="BJ76" s="120" t="str">
        <f t="shared" si="194"/>
        <v>Lab B</v>
      </c>
      <c r="BK76" s="120" t="str">
        <f t="shared" si="194"/>
        <v>Lab C</v>
      </c>
      <c r="BL76" s="120" t="str">
        <f t="shared" si="194"/>
        <v>Lab D</v>
      </c>
      <c r="BM76" s="120" t="str">
        <f t="shared" si="194"/>
        <v>Lab E</v>
      </c>
      <c r="BN76" s="120" t="str">
        <f t="shared" si="194"/>
        <v>Lab F</v>
      </c>
      <c r="BO76" s="120" t="str">
        <f t="shared" si="194"/>
        <v>Lab G</v>
      </c>
      <c r="BP76" s="120" t="str">
        <f t="shared" si="194"/>
        <v>Lab H</v>
      </c>
      <c r="BQ76" s="120" t="str">
        <f t="shared" si="194"/>
        <v>Lab I</v>
      </c>
      <c r="BR76" s="120" t="str">
        <f t="shared" si="194"/>
        <v>Lab J</v>
      </c>
    </row>
    <row r="77" spans="1:71" ht="15.75" x14ac:dyDescent="0.3">
      <c r="A77" s="8"/>
      <c r="B77" s="97">
        <f t="shared" si="191"/>
        <v>5000</v>
      </c>
      <c r="C77" s="94">
        <v>3.0558470089325641E-2</v>
      </c>
      <c r="D77" s="94">
        <v>6.0985430875601038E-3</v>
      </c>
      <c r="E77" s="94">
        <v>6.5843362982108142E-3</v>
      </c>
      <c r="F77" s="94">
        <v>6.9314578635463813E-3</v>
      </c>
      <c r="G77" s="94">
        <v>3.5186635233190838E-4</v>
      </c>
      <c r="H77" s="94">
        <v>2.7852725256293943E-3</v>
      </c>
      <c r="I77" s="94">
        <v>2.383930929355359E-3</v>
      </c>
      <c r="J77" s="94">
        <v>5.5016370420262854E-3</v>
      </c>
      <c r="K77" s="94">
        <v>5.6092392564336107E-4</v>
      </c>
      <c r="L77" s="94">
        <v>0</v>
      </c>
      <c r="M77" s="94" t="s">
        <v>6</v>
      </c>
      <c r="N77" s="94" t="s">
        <v>6</v>
      </c>
      <c r="O77" s="94" t="s">
        <v>6</v>
      </c>
      <c r="P77" s="94" t="s">
        <v>6</v>
      </c>
      <c r="Q77" s="94" t="s">
        <v>6</v>
      </c>
      <c r="R77" s="140"/>
      <c r="S77" s="20"/>
      <c r="U77" s="135"/>
      <c r="V77" s="133">
        <f t="shared" si="183"/>
        <v>-0.12428856892815821</v>
      </c>
      <c r="W77" s="133">
        <f t="shared" si="165"/>
        <v>3.7577152367337059E-2</v>
      </c>
      <c r="X77" s="133">
        <f t="shared" si="166"/>
        <v>-88.02042395130357</v>
      </c>
      <c r="Y77" s="133">
        <f t="shared" si="167"/>
        <v>708.19404157900874</v>
      </c>
      <c r="Z77" s="133">
        <f t="shared" si="184"/>
        <v>0.10419933927375954</v>
      </c>
      <c r="AA77" s="133">
        <f t="shared" si="169"/>
        <v>-1.2950786761595206E-2</v>
      </c>
      <c r="AB77" s="203">
        <f t="shared" si="170"/>
        <v>2.6414010989315138E-2</v>
      </c>
      <c r="AC77" s="133">
        <f t="shared" si="185"/>
        <v>-6.1071845349313092E-3</v>
      </c>
      <c r="AD77" s="203">
        <f t="shared" si="177"/>
        <v>1.2649084970115518E-3</v>
      </c>
      <c r="AE77" s="133">
        <f t="shared" si="172"/>
        <v>1.6326926212540563E-3</v>
      </c>
      <c r="AF77" s="133">
        <f t="shared" si="186"/>
        <v>7.1131104223442279E-2</v>
      </c>
      <c r="AG77" s="133">
        <f t="shared" si="187"/>
        <v>8.0813182619027105E-2</v>
      </c>
      <c r="AH77" s="134">
        <f t="shared" si="188"/>
        <v>-8.5858143235721038E-2</v>
      </c>
      <c r="AI77" s="150"/>
      <c r="AL77" s="102" t="s">
        <v>53</v>
      </c>
      <c r="AM77" s="123"/>
      <c r="AN77" s="124" t="str">
        <f t="shared" ref="AN77" si="195">IF(AN76="[-]","[-]",IF(ABS(AN76)&lt;=1,"pass","X"))</f>
        <v>pass</v>
      </c>
      <c r="AO77" s="124" t="str">
        <f t="shared" ref="AO77" si="196">IF(AO76="[-]","[-]",IF(ABS(AO76)&lt;=1,"pass","X"))</f>
        <v>pass</v>
      </c>
      <c r="AP77" s="124" t="str">
        <f t="shared" ref="AP77" si="197">IF(AP76="[-]","[-]",IF(ABS(AP76)&lt;=1,"pass","X"))</f>
        <v>pass</v>
      </c>
      <c r="AQ77" s="124" t="str">
        <f t="shared" ref="AQ77" si="198">IF(AQ76="[-]","[-]",IF(ABS(AQ76)&lt;=1,"pass","X"))</f>
        <v>pass</v>
      </c>
      <c r="AR77" s="124" t="str">
        <f t="shared" ref="AR77" si="199">IF(AR76="[-]","[-]",IF(ABS(AR76)&lt;=1,"pass","X"))</f>
        <v>pass</v>
      </c>
      <c r="AS77" s="124" t="str">
        <f t="shared" ref="AS77" si="200">IF(AS76="[-]","[-]",IF(ABS(AS76)&lt;=1,"pass","X"))</f>
        <v>pass</v>
      </c>
      <c r="AT77" s="124" t="str">
        <f t="shared" ref="AT77" si="201">IF(AT76="[-]","[-]",IF(ABS(AT76)&lt;=1,"pass","X"))</f>
        <v>pass</v>
      </c>
      <c r="AU77" s="124" t="str">
        <f t="shared" ref="AU77" si="202">IF(AU76="[-]","[-]",IF(ABS(AU76)&lt;=1,"pass","X"))</f>
        <v>pass</v>
      </c>
      <c r="AV77" s="124" t="str">
        <f t="shared" ref="AV77" si="203">IF(AV76="[-]","[-]",IF(ABS(AV76)&lt;=1,"pass","X"))</f>
        <v>pass</v>
      </c>
      <c r="AW77" s="124" t="str">
        <f t="shared" ref="AW77" si="204">IF(AW76="[-]","[-]",IF(ABS(AW76)&lt;=1,"pass","X"))</f>
        <v>pass</v>
      </c>
      <c r="AX77" s="124" t="str">
        <f t="shared" ref="AX77" si="205">IF(AX76="[-]","[-]",IF(ABS(AX76)&lt;=1,"pass","X"))</f>
        <v>[-]</v>
      </c>
      <c r="AY77" s="124" t="str">
        <f t="shared" ref="AY77" si="206">IF(AY76="[-]","[-]",IF(ABS(AY76)&lt;=1,"pass","X"))</f>
        <v>[-]</v>
      </c>
      <c r="AZ77" s="124" t="str">
        <f t="shared" ref="AZ77" si="207">IF(AZ76="[-]","[-]",IF(ABS(AZ76)&lt;=1,"pass","X"))</f>
        <v>[-]</v>
      </c>
      <c r="BA77" s="124" t="str">
        <f t="shared" ref="BA77" si="208">IF(BA76="[-]","[-]",IF(ABS(BA76)&lt;=1,"pass","X"))</f>
        <v>[-]</v>
      </c>
      <c r="BB77" s="124" t="str">
        <f t="shared" ref="BB77" si="209">IF(BB76="[-]","[-]",IF(ABS(BB76)&lt;=1,"pass","X"))</f>
        <v>[-]</v>
      </c>
      <c r="BC77" s="55"/>
      <c r="BD77" s="48" t="str">
        <f>BD62</f>
        <v>xCRV</v>
      </c>
      <c r="BE77" s="73" t="s">
        <v>57</v>
      </c>
      <c r="BF77" s="73" t="s">
        <v>58</v>
      </c>
      <c r="BG77" s="46"/>
      <c r="BH77" s="75" t="s">
        <v>54</v>
      </c>
      <c r="BI77" s="128" t="str">
        <f t="shared" ref="BI77:BR78" si="210">AN77</f>
        <v>pass</v>
      </c>
      <c r="BJ77" s="128" t="str">
        <f t="shared" si="210"/>
        <v>pass</v>
      </c>
      <c r="BK77" s="128" t="str">
        <f t="shared" si="210"/>
        <v>pass</v>
      </c>
      <c r="BL77" s="128" t="str">
        <f t="shared" si="210"/>
        <v>pass</v>
      </c>
      <c r="BM77" s="128" t="str">
        <f t="shared" si="210"/>
        <v>pass</v>
      </c>
      <c r="BN77" s="128" t="str">
        <f t="shared" si="210"/>
        <v>pass</v>
      </c>
      <c r="BO77" s="128" t="str">
        <f t="shared" si="210"/>
        <v>pass</v>
      </c>
      <c r="BP77" s="128" t="str">
        <f t="shared" si="210"/>
        <v>pass</v>
      </c>
      <c r="BQ77" s="128" t="str">
        <f t="shared" si="210"/>
        <v>pass</v>
      </c>
      <c r="BR77" s="128" t="str">
        <f t="shared" si="210"/>
        <v>pass</v>
      </c>
    </row>
    <row r="78" spans="1:71" x14ac:dyDescent="0.2">
      <c r="A78" s="8"/>
      <c r="B78" s="97">
        <f t="shared" si="191"/>
        <v>2500</v>
      </c>
      <c r="C78" s="94">
        <v>3.3335759070279622E-2</v>
      </c>
      <c r="D78" s="94">
        <v>7.0404434798536407E-3</v>
      </c>
      <c r="E78" s="94">
        <v>2.502067944222934E-3</v>
      </c>
      <c r="F78" s="94">
        <v>3.7977097820820174E-3</v>
      </c>
      <c r="G78" s="94">
        <v>3.2322254426820885E-3</v>
      </c>
      <c r="H78" s="94">
        <v>2.1735019785830306E-3</v>
      </c>
      <c r="I78" s="94">
        <v>9.4919237340209415E-4</v>
      </c>
      <c r="J78" s="94">
        <v>9.561166653794282E-3</v>
      </c>
      <c r="K78" s="94">
        <v>3.5371323487076983E-4</v>
      </c>
      <c r="L78" s="94">
        <v>6.6666666666666576E-3</v>
      </c>
      <c r="M78" s="94" t="s">
        <v>6</v>
      </c>
      <c r="N78" s="94" t="s">
        <v>6</v>
      </c>
      <c r="O78" s="94" t="s">
        <v>6</v>
      </c>
      <c r="P78" s="94" t="s">
        <v>6</v>
      </c>
      <c r="Q78" s="94" t="s">
        <v>6</v>
      </c>
      <c r="R78" s="140"/>
      <c r="S78" s="20"/>
      <c r="U78" s="135"/>
      <c r="V78" s="133">
        <f t="shared" si="183"/>
        <v>-0.14246287895300527</v>
      </c>
      <c r="W78" s="133">
        <f t="shared" si="165"/>
        <v>3.8091421768701818E-2</v>
      </c>
      <c r="X78" s="133">
        <f t="shared" si="166"/>
        <v>-98.185498709211032</v>
      </c>
      <c r="Y78" s="133">
        <f t="shared" si="167"/>
        <v>689.20057934249542</v>
      </c>
      <c r="Z78" s="133">
        <f t="shared" si="184"/>
        <v>0.10492501544248968</v>
      </c>
      <c r="AA78" s="133">
        <f t="shared" si="169"/>
        <v>-1.4947919774125617E-2</v>
      </c>
      <c r="AB78" s="203">
        <f t="shared" si="170"/>
        <v>8.4873977898056521E-2</v>
      </c>
      <c r="AC78" s="133">
        <f t="shared" si="185"/>
        <v>-1.1097226792031512E-2</v>
      </c>
      <c r="AD78" s="203">
        <f t="shared" si="177"/>
        <v>1.2987147883877597E-3</v>
      </c>
      <c r="AE78" s="133">
        <f t="shared" si="172"/>
        <v>1.6210326817059542E-3</v>
      </c>
      <c r="AF78" s="133">
        <f t="shared" si="186"/>
        <v>7.2075371338280583E-2</v>
      </c>
      <c r="AG78" s="133">
        <f t="shared" si="187"/>
        <v>8.0524100285714564E-2</v>
      </c>
      <c r="AH78" s="134">
        <f t="shared" si="188"/>
        <v>-0.15396697354422878</v>
      </c>
      <c r="AI78" s="150"/>
      <c r="AL78" s="102" t="s">
        <v>52</v>
      </c>
      <c r="AM78" s="125"/>
      <c r="AN78" s="124" t="str">
        <f>IF(AN73="[-]","[-]",IF(AND(ABS(AN76)&lt;=1,(AN73&lt;=2)),"pass",(IF(AND(ABS(AN76)&gt;1,(AN73&lt;=2)),"X","?"))))</f>
        <v>pass</v>
      </c>
      <c r="AO78" s="124" t="str">
        <f t="shared" ref="AO78:BB78" si="211">IF(AO73="[-]","[-]",IF(AND(ABS(AO76)&lt;=1,(AO73&lt;=2)),"pass",(IF(AND(ABS(AO76)&gt;1,(AO73&lt;=2)),"X","?"))))</f>
        <v>pass</v>
      </c>
      <c r="AP78" s="124" t="str">
        <f t="shared" si="211"/>
        <v>pass</v>
      </c>
      <c r="AQ78" s="124" t="str">
        <f t="shared" si="211"/>
        <v>pass</v>
      </c>
      <c r="AR78" s="124" t="str">
        <f t="shared" si="211"/>
        <v>pass</v>
      </c>
      <c r="AS78" s="124" t="str">
        <f t="shared" si="211"/>
        <v>pass</v>
      </c>
      <c r="AT78" s="124" t="str">
        <f t="shared" si="211"/>
        <v>pass</v>
      </c>
      <c r="AU78" s="124" t="str">
        <f t="shared" si="211"/>
        <v>pass</v>
      </c>
      <c r="AV78" s="124" t="str">
        <f t="shared" si="211"/>
        <v>pass</v>
      </c>
      <c r="AW78" s="124" t="str">
        <f t="shared" si="211"/>
        <v>pass</v>
      </c>
      <c r="AX78" s="124" t="str">
        <f t="shared" si="211"/>
        <v>[-]</v>
      </c>
      <c r="AY78" s="124" t="str">
        <f t="shared" si="211"/>
        <v>[-]</v>
      </c>
      <c r="AZ78" s="124" t="str">
        <f t="shared" si="211"/>
        <v>[-]</v>
      </c>
      <c r="BA78" s="124" t="str">
        <f t="shared" si="211"/>
        <v>[-]</v>
      </c>
      <c r="BB78" s="124" t="str">
        <f t="shared" si="211"/>
        <v>[-]</v>
      </c>
      <c r="BC78" s="53"/>
      <c r="BD78" s="48" t="str">
        <f>BD63</f>
        <v>(%)</v>
      </c>
      <c r="BE78" s="48" t="s">
        <v>30</v>
      </c>
      <c r="BF78" s="48" t="s">
        <v>31</v>
      </c>
      <c r="BG78" s="46"/>
      <c r="BH78" s="75" t="s">
        <v>52</v>
      </c>
      <c r="BI78" s="128" t="str">
        <f t="shared" si="210"/>
        <v>pass</v>
      </c>
      <c r="BJ78" s="128" t="str">
        <f t="shared" si="210"/>
        <v>pass</v>
      </c>
      <c r="BK78" s="128" t="str">
        <f t="shared" si="210"/>
        <v>pass</v>
      </c>
      <c r="BL78" s="128" t="str">
        <f t="shared" si="210"/>
        <v>pass</v>
      </c>
      <c r="BM78" s="128" t="str">
        <f t="shared" si="210"/>
        <v>pass</v>
      </c>
      <c r="BN78" s="128" t="str">
        <f t="shared" si="210"/>
        <v>pass</v>
      </c>
      <c r="BO78" s="128" t="str">
        <f t="shared" si="210"/>
        <v>pass</v>
      </c>
      <c r="BP78" s="128" t="str">
        <f t="shared" si="210"/>
        <v>pass</v>
      </c>
      <c r="BQ78" s="128" t="str">
        <f t="shared" si="210"/>
        <v>pass</v>
      </c>
      <c r="BR78" s="128" t="str">
        <f t="shared" si="210"/>
        <v>pass</v>
      </c>
    </row>
    <row r="79" spans="1:71" ht="17.25" customHeight="1" x14ac:dyDescent="0.3">
      <c r="A79" s="8"/>
      <c r="B79" s="97">
        <f t="shared" si="191"/>
        <v>1000</v>
      </c>
      <c r="C79" s="94">
        <v>3.1077680913733762E-2</v>
      </c>
      <c r="D79" s="94">
        <v>9.4407882076996599E-3</v>
      </c>
      <c r="E79" s="94">
        <v>9.2677316865127923E-3</v>
      </c>
      <c r="F79" s="94">
        <v>1.5787182091164587E-2</v>
      </c>
      <c r="G79" s="94">
        <v>5.314149748236136E-3</v>
      </c>
      <c r="H79" s="94">
        <v>1.1430976172871091E-3</v>
      </c>
      <c r="I79" s="94">
        <v>1.1919241881149652E-3</v>
      </c>
      <c r="J79" s="94">
        <v>1.8710303560069533E-2</v>
      </c>
      <c r="K79" s="94">
        <v>2.3501152894093496E-3</v>
      </c>
      <c r="L79" s="94">
        <v>0</v>
      </c>
      <c r="M79" s="94" t="s">
        <v>6</v>
      </c>
      <c r="N79" s="94" t="s">
        <v>6</v>
      </c>
      <c r="O79" s="94" t="s">
        <v>6</v>
      </c>
      <c r="P79" s="94" t="s">
        <v>6</v>
      </c>
      <c r="Q79" s="94" t="s">
        <v>6</v>
      </c>
      <c r="R79" s="140"/>
      <c r="S79" s="20"/>
      <c r="U79" s="135"/>
      <c r="V79" s="133">
        <f t="shared" si="183"/>
        <v>-0.15708561822118797</v>
      </c>
      <c r="W79" s="133">
        <f t="shared" si="165"/>
        <v>4.037376504603573E-2</v>
      </c>
      <c r="X79" s="133">
        <f t="shared" si="166"/>
        <v>-96.36912658843994</v>
      </c>
      <c r="Y79" s="133">
        <f t="shared" si="167"/>
        <v>613.48153751889117</v>
      </c>
      <c r="Z79" s="133">
        <f t="shared" si="184"/>
        <v>9.2064063697529425E-2</v>
      </c>
      <c r="AA79" s="133">
        <f t="shared" si="169"/>
        <v>-1.4461940361881238E-2</v>
      </c>
      <c r="AB79" s="203">
        <f t="shared" si="170"/>
        <v>0.2837878151908963</v>
      </c>
      <c r="AC79" s="133">
        <f t="shared" si="185"/>
        <v>-2.1507806648187633E-2</v>
      </c>
      <c r="AD79" s="203">
        <f t="shared" si="177"/>
        <v>1.4799727143777529E-3</v>
      </c>
      <c r="AE79" s="133">
        <f t="shared" si="172"/>
        <v>1.7998595884570385E-3</v>
      </c>
      <c r="AF79" s="133">
        <f t="shared" si="186"/>
        <v>7.694082698743894E-2</v>
      </c>
      <c r="AG79" s="133">
        <f t="shared" si="187"/>
        <v>8.4849504146035842E-2</v>
      </c>
      <c r="AH79" s="134">
        <f t="shared" si="188"/>
        <v>-0.27953698303371388</v>
      </c>
      <c r="AI79" s="150"/>
      <c r="AL79" s="125" t="s">
        <v>114</v>
      </c>
      <c r="AM79" s="125"/>
      <c r="AN79" s="146">
        <f>IF(AN74="[-]","[-]",AN74/ABS(AN70))</f>
        <v>-0.58279875282119853</v>
      </c>
      <c r="AO79" s="146">
        <f t="shared" ref="AO79:BB79" si="212">IF(AO74="[-]","[-]",AO74/ABS(AO70))</f>
        <v>9.9950491611113884E-2</v>
      </c>
      <c r="AP79" s="146">
        <f t="shared" si="212"/>
        <v>0.32665595297648503</v>
      </c>
      <c r="AQ79" s="146">
        <f t="shared" si="212"/>
        <v>-8.7742981063876541E-2</v>
      </c>
      <c r="AR79" s="146">
        <f t="shared" si="212"/>
        <v>-0.41853637466882126</v>
      </c>
      <c r="AS79" s="146">
        <f t="shared" si="212"/>
        <v>0.18085357692367687</v>
      </c>
      <c r="AT79" s="146">
        <f t="shared" si="212"/>
        <v>0.10276438566505075</v>
      </c>
      <c r="AU79" s="146">
        <f t="shared" si="212"/>
        <v>0.25120128083307114</v>
      </c>
      <c r="AV79" s="146">
        <f t="shared" si="212"/>
        <v>-0.32341319055877749</v>
      </c>
      <c r="AW79" s="146">
        <f t="shared" si="212"/>
        <v>0.65728193847760219</v>
      </c>
      <c r="AX79" s="146" t="str">
        <f t="shared" si="212"/>
        <v>[-]</v>
      </c>
      <c r="AY79" s="146" t="str">
        <f t="shared" si="212"/>
        <v>[-]</v>
      </c>
      <c r="AZ79" s="146" t="str">
        <f t="shared" si="212"/>
        <v>[-]</v>
      </c>
      <c r="BA79" s="146" t="str">
        <f t="shared" si="212"/>
        <v>[-]</v>
      </c>
      <c r="BB79" s="146" t="str">
        <f t="shared" si="212"/>
        <v>[-]</v>
      </c>
      <c r="BC79" s="55"/>
      <c r="BD79" s="50">
        <f>V35</f>
        <v>-6.2331726279806092E-2</v>
      </c>
      <c r="BE79" s="50">
        <f>W35</f>
        <v>1.1720991838176925E-2</v>
      </c>
      <c r="BF79" s="50">
        <f>X35</f>
        <v>2.3441983676353851E-2</v>
      </c>
      <c r="BG79" s="46"/>
      <c r="BH79" s="75" t="s">
        <v>51</v>
      </c>
      <c r="BI79" s="128" t="str">
        <f t="shared" ref="BI79:BR79" si="213">AN81</f>
        <v>pass</v>
      </c>
      <c r="BJ79" s="128" t="str">
        <f t="shared" si="213"/>
        <v>pass</v>
      </c>
      <c r="BK79" s="128" t="str">
        <f t="shared" si="213"/>
        <v>pass</v>
      </c>
      <c r="BL79" s="128" t="str">
        <f t="shared" si="213"/>
        <v>pass</v>
      </c>
      <c r="BM79" s="128" t="str">
        <f t="shared" si="213"/>
        <v>pass</v>
      </c>
      <c r="BN79" s="128" t="str">
        <f t="shared" si="213"/>
        <v>pass</v>
      </c>
      <c r="BO79" s="128" t="str">
        <f t="shared" si="213"/>
        <v>pass</v>
      </c>
      <c r="BP79" s="128" t="str">
        <f t="shared" si="213"/>
        <v>pass</v>
      </c>
      <c r="BQ79" s="128" t="str">
        <f t="shared" si="213"/>
        <v>pass</v>
      </c>
      <c r="BR79" s="128" t="str">
        <f t="shared" si="213"/>
        <v>pass</v>
      </c>
    </row>
    <row r="80" spans="1:71" ht="15.75" x14ac:dyDescent="0.3">
      <c r="A80" s="8"/>
      <c r="B80" s="97">
        <f t="shared" si="191"/>
        <v>1000</v>
      </c>
      <c r="C80" s="94">
        <v>2.4195939992948338E-2</v>
      </c>
      <c r="D80" s="94">
        <v>1.1541037640692595E-2</v>
      </c>
      <c r="E80" s="94">
        <v>1.0062193755229924E-2</v>
      </c>
      <c r="F80" s="94">
        <v>9.3883582773000656E-4</v>
      </c>
      <c r="G80" s="94">
        <v>1.3300847201338213E-3</v>
      </c>
      <c r="H80" s="94">
        <v>8.14970110358469E-3</v>
      </c>
      <c r="I80" s="94">
        <v>1.5314766857503655E-2</v>
      </c>
      <c r="J80" s="94">
        <v>4.1493744550633654E-3</v>
      </c>
      <c r="K80" s="94">
        <v>2.5318669756774635E-3</v>
      </c>
      <c r="L80" s="94">
        <v>6.6666666666666636E-3</v>
      </c>
      <c r="M80" s="94" t="s">
        <v>6</v>
      </c>
      <c r="N80" s="94" t="s">
        <v>6</v>
      </c>
      <c r="O80" s="94" t="s">
        <v>6</v>
      </c>
      <c r="P80" s="94" t="s">
        <v>6</v>
      </c>
      <c r="Q80" s="94" t="s">
        <v>6</v>
      </c>
      <c r="R80" s="140"/>
      <c r="S80" s="20"/>
      <c r="U80" s="135"/>
      <c r="V80" s="133">
        <f t="shared" si="183"/>
        <v>-0.16971082718800856</v>
      </c>
      <c r="W80" s="133">
        <f t="shared" si="165"/>
        <v>4.6276906464766572E-2</v>
      </c>
      <c r="X80" s="133">
        <f t="shared" si="166"/>
        <v>-79.246649853148952</v>
      </c>
      <c r="Y80" s="133">
        <f t="shared" si="167"/>
        <v>466.95105531103303</v>
      </c>
      <c r="Z80" s="133">
        <f t="shared" si="184"/>
        <v>7.3597744483647212E-2</v>
      </c>
      <c r="AA80" s="133">
        <f t="shared" si="169"/>
        <v>-1.2490334095491462E-2</v>
      </c>
      <c r="AB80" s="203">
        <f t="shared" si="170"/>
        <v>0.53608050410769581</v>
      </c>
      <c r="AC80" s="133">
        <f t="shared" si="185"/>
        <v>-3.3882802633536213E-2</v>
      </c>
      <c r="AD80" s="203">
        <f t="shared" si="177"/>
        <v>1.9839386697590444E-3</v>
      </c>
      <c r="AE80" s="133">
        <f t="shared" si="172"/>
        <v>2.3475209836895162E-3</v>
      </c>
      <c r="AF80" s="133">
        <f t="shared" si="186"/>
        <v>8.9082852890083053E-2</v>
      </c>
      <c r="AG80" s="133">
        <f t="shared" si="187"/>
        <v>9.6902445452929947E-2</v>
      </c>
      <c r="AH80" s="134">
        <f t="shared" si="188"/>
        <v>-0.38035156637095241</v>
      </c>
      <c r="AI80" s="150"/>
      <c r="AL80" s="102" t="s">
        <v>106</v>
      </c>
      <c r="AM80" s="125"/>
      <c r="AN80" s="146">
        <f>IF(AN70="[-]","[-]",NORMDIST(_xlfn.NORM.INV(0.975,AN69,ABS(AN70)/2),$BD$79,$BE$79,TRUE)-NORMDIST(_xlfn.NORM.INV(0.025,AN69,ABS(AN70)/2),$BD$79,$BE$79,TRUE))</f>
        <v>0.99997612531508695</v>
      </c>
      <c r="AO80" s="146">
        <f t="shared" ref="AO80:BB80" si="214">IF(AO70="[-]","[-]",NORMDIST(_xlfn.NORM.INV(0.975,AO69,ABS(AO70)/2),$BD$79,$BE$79,TRUE)-NORMDIST(_xlfn.NORM.INV(0.025,AO69,ABS(AO70)/2),$BD$79,$BE$79,TRUE))</f>
        <v>0.99999912215894948</v>
      </c>
      <c r="AP80" s="146">
        <f t="shared" si="214"/>
        <v>1</v>
      </c>
      <c r="AQ80" s="146">
        <f t="shared" si="214"/>
        <v>0.99999999999998657</v>
      </c>
      <c r="AR80" s="146">
        <f t="shared" si="214"/>
        <v>0.99999187695694336</v>
      </c>
      <c r="AS80" s="146">
        <f t="shared" si="214"/>
        <v>1</v>
      </c>
      <c r="AT80" s="146">
        <f t="shared" si="214"/>
        <v>1</v>
      </c>
      <c r="AU80" s="146">
        <f t="shared" si="214"/>
        <v>0.96811891066652855</v>
      </c>
      <c r="AV80" s="146">
        <f t="shared" si="214"/>
        <v>0.91658746958627824</v>
      </c>
      <c r="AW80" s="146">
        <f t="shared" si="214"/>
        <v>0.99877113841502285</v>
      </c>
      <c r="AX80" s="146" t="str">
        <f t="shared" si="214"/>
        <v>[-]</v>
      </c>
      <c r="AY80" s="146" t="str">
        <f t="shared" si="214"/>
        <v>[-]</v>
      </c>
      <c r="AZ80" s="146" t="str">
        <f t="shared" si="214"/>
        <v>[-]</v>
      </c>
      <c r="BA80" s="146" t="str">
        <f t="shared" si="214"/>
        <v>[-]</v>
      </c>
      <c r="BB80" s="146" t="str">
        <f t="shared" si="214"/>
        <v>[-]</v>
      </c>
      <c r="BC80" s="55"/>
    </row>
    <row r="81" spans="1:97" x14ac:dyDescent="0.2">
      <c r="A81" s="8"/>
      <c r="B81" s="97">
        <f t="shared" si="191"/>
        <v>750</v>
      </c>
      <c r="C81" s="94">
        <v>1.071871756021096E-2</v>
      </c>
      <c r="D81" s="94">
        <v>4.9377871941268074E-3</v>
      </c>
      <c r="E81" s="94">
        <v>1.273052525058979E-2</v>
      </c>
      <c r="F81" s="94">
        <v>2.0420953694332495E-3</v>
      </c>
      <c r="G81" s="94">
        <v>8.8789216172924931E-5</v>
      </c>
      <c r="H81" s="94">
        <v>3.654433127559338E-3</v>
      </c>
      <c r="I81" s="94">
        <v>2.4245690528367264E-3</v>
      </c>
      <c r="J81" s="94">
        <v>6.952987219623165E-3</v>
      </c>
      <c r="K81" s="94">
        <v>1.8473475180728022E-3</v>
      </c>
      <c r="L81" s="94">
        <v>9.8130778667735933E-18</v>
      </c>
      <c r="M81" s="94" t="s">
        <v>6</v>
      </c>
      <c r="N81" s="94" t="s">
        <v>6</v>
      </c>
      <c r="O81" s="94" t="s">
        <v>6</v>
      </c>
      <c r="P81" s="94" t="s">
        <v>6</v>
      </c>
      <c r="Q81" s="94" t="s">
        <v>6</v>
      </c>
      <c r="R81" s="140"/>
      <c r="S81" s="20"/>
      <c r="U81" s="135"/>
      <c r="V81" s="133">
        <f t="shared" si="183"/>
        <v>9.3756199598135123E-2</v>
      </c>
      <c r="W81" s="133">
        <f t="shared" si="165"/>
        <v>5.1051833773109838E-2</v>
      </c>
      <c r="X81" s="133">
        <f t="shared" si="166"/>
        <v>35.973053364515074</v>
      </c>
      <c r="Y81" s="133">
        <f t="shared" si="167"/>
        <v>383.68719635293962</v>
      </c>
      <c r="Z81" s="133">
        <f t="shared" si="184"/>
        <v>8.9863528217124719E-2</v>
      </c>
      <c r="AA81" s="133">
        <f t="shared" si="169"/>
        <v>8.4252628881173932E-3</v>
      </c>
      <c r="AB81" s="203">
        <f t="shared" si="170"/>
        <v>6.6465755033173424E-2</v>
      </c>
      <c r="AC81" s="133">
        <f t="shared" si="185"/>
        <v>1.3161649396858183E-2</v>
      </c>
      <c r="AD81" s="203">
        <f t="shared" si="177"/>
        <v>2.3720793407598475E-3</v>
      </c>
      <c r="AE81" s="133">
        <f t="shared" si="172"/>
        <v>2.9724922801283231E-3</v>
      </c>
      <c r="AF81" s="133">
        <f t="shared" si="186"/>
        <v>9.7407994348715499E-2</v>
      </c>
      <c r="AG81" s="133">
        <f t="shared" si="187"/>
        <v>0.10904113499277826</v>
      </c>
      <c r="AH81" s="134">
        <f t="shared" si="188"/>
        <v>0.13511878039229686</v>
      </c>
      <c r="AI81" s="150"/>
      <c r="AL81" s="102" t="s">
        <v>51</v>
      </c>
      <c r="AM81" s="125"/>
      <c r="AN81" s="124" t="str">
        <f>IF(AN80="[-]","[-]",IF((AND(AN80&gt;=0.35,ABS(AN76)&lt;=1)),"pass",IF(ABS(AN76)&gt;1,"X","?")))</f>
        <v>pass</v>
      </c>
      <c r="AO81" s="124" t="str">
        <f t="shared" ref="AO81:BB81" si="215">IF(AO80="[-]","[-]",IF((AND(AO80&gt;=0.35,ABS(AO76)&lt;=1)),"pass",IF(ABS(AO76)&gt;1,"X","?")))</f>
        <v>pass</v>
      </c>
      <c r="AP81" s="124" t="str">
        <f t="shared" si="215"/>
        <v>pass</v>
      </c>
      <c r="AQ81" s="124" t="str">
        <f t="shared" si="215"/>
        <v>pass</v>
      </c>
      <c r="AR81" s="124" t="str">
        <f t="shared" si="215"/>
        <v>pass</v>
      </c>
      <c r="AS81" s="124" t="str">
        <f t="shared" si="215"/>
        <v>pass</v>
      </c>
      <c r="AT81" s="124" t="str">
        <f t="shared" si="215"/>
        <v>pass</v>
      </c>
      <c r="AU81" s="124" t="str">
        <f t="shared" si="215"/>
        <v>pass</v>
      </c>
      <c r="AV81" s="124" t="str">
        <f t="shared" si="215"/>
        <v>pass</v>
      </c>
      <c r="AW81" s="124" t="str">
        <f t="shared" si="215"/>
        <v>pass</v>
      </c>
      <c r="AX81" s="124" t="str">
        <f t="shared" si="215"/>
        <v>[-]</v>
      </c>
      <c r="AY81" s="124" t="str">
        <f t="shared" si="215"/>
        <v>[-]</v>
      </c>
      <c r="AZ81" s="124" t="str">
        <f t="shared" si="215"/>
        <v>[-]</v>
      </c>
      <c r="BA81" s="124" t="str">
        <f t="shared" si="215"/>
        <v>[-]</v>
      </c>
      <c r="BB81" s="124" t="str">
        <f t="shared" si="215"/>
        <v>[-]</v>
      </c>
      <c r="BC81" s="55"/>
      <c r="BD81" s="51"/>
      <c r="BE81" s="47"/>
      <c r="BF81" s="47"/>
      <c r="BG81" s="46"/>
    </row>
    <row r="82" spans="1:97" ht="16.5" customHeight="1" x14ac:dyDescent="0.2">
      <c r="A82" s="8"/>
      <c r="B82" s="97">
        <f t="shared" si="191"/>
        <v>500</v>
      </c>
      <c r="C82" s="94">
        <v>2.4734516691229474E-2</v>
      </c>
      <c r="D82" s="94">
        <v>1.0383913012180033E-2</v>
      </c>
      <c r="E82" s="94">
        <v>9.2316718104630928E-3</v>
      </c>
      <c r="F82" s="94">
        <v>3.6078156868449961E-3</v>
      </c>
      <c r="G82" s="94">
        <v>5.7500827747661524E-3</v>
      </c>
      <c r="H82" s="94">
        <v>2.4173056181016521E-3</v>
      </c>
      <c r="I82" s="94">
        <v>2.6803638496157387E-3</v>
      </c>
      <c r="J82" s="94">
        <v>6.9529042416176141E-3</v>
      </c>
      <c r="K82" s="94">
        <v>5.6092392564336107E-4</v>
      </c>
      <c r="L82" s="94">
        <v>6.6666666666666723E-3</v>
      </c>
      <c r="M82" s="94" t="s">
        <v>6</v>
      </c>
      <c r="N82" s="94" t="s">
        <v>6</v>
      </c>
      <c r="O82" s="94" t="s">
        <v>6</v>
      </c>
      <c r="P82" s="94" t="s">
        <v>6</v>
      </c>
      <c r="Q82" s="94" t="s">
        <v>6</v>
      </c>
      <c r="R82" s="140"/>
      <c r="S82" s="20"/>
      <c r="U82" s="135"/>
      <c r="V82" s="133">
        <f t="shared" si="183"/>
        <v>9.6093305962613729E-2</v>
      </c>
      <c r="W82" s="133">
        <f t="shared" si="165"/>
        <v>5.2617457634503949E-2</v>
      </c>
      <c r="X82" s="133">
        <f t="shared" si="166"/>
        <v>34.70830577404147</v>
      </c>
      <c r="Y82" s="133">
        <f t="shared" si="167"/>
        <v>361.19379416028374</v>
      </c>
      <c r="Z82" s="133">
        <f t="shared" si="184"/>
        <v>8.5279109074222703E-2</v>
      </c>
      <c r="AA82" s="133">
        <f t="shared" si="169"/>
        <v>8.1947515204883904E-3</v>
      </c>
      <c r="AB82" s="203">
        <f t="shared" si="170"/>
        <v>3.7072821153446554E-3</v>
      </c>
      <c r="AC82" s="133">
        <f t="shared" si="185"/>
        <v>-3.2037430575639209E-3</v>
      </c>
      <c r="AD82" s="203">
        <f t="shared" si="177"/>
        <v>2.5324933753426001E-3</v>
      </c>
      <c r="AE82" s="133">
        <f t="shared" si="172"/>
        <v>3.0833519114416537E-3</v>
      </c>
      <c r="AF82" s="133">
        <f t="shared" si="186"/>
        <v>0.10064776948035362</v>
      </c>
      <c r="AG82" s="133">
        <f t="shared" si="187"/>
        <v>0.11105587623249215</v>
      </c>
      <c r="AH82" s="134">
        <f t="shared" si="188"/>
        <v>-3.1831237533677184E-2</v>
      </c>
      <c r="AI82" s="150"/>
      <c r="AL82" s="59"/>
      <c r="AM82" s="64"/>
      <c r="AN82" s="156">
        <f>AN67+$AO$3</f>
        <v>1.2500000000000002</v>
      </c>
      <c r="AO82" s="156">
        <f t="shared" ref="AO82:BB82" si="216">AO67+$AO$3</f>
        <v>2.2499999999999991</v>
      </c>
      <c r="AP82" s="156">
        <f t="shared" si="216"/>
        <v>3.2499999999999991</v>
      </c>
      <c r="AQ82" s="156">
        <f t="shared" si="216"/>
        <v>4.2499999999999991</v>
      </c>
      <c r="AR82" s="156">
        <f t="shared" si="216"/>
        <v>5.2499999999999991</v>
      </c>
      <c r="AS82" s="156">
        <f t="shared" si="216"/>
        <v>6.2499999999999991</v>
      </c>
      <c r="AT82" s="156">
        <f t="shared" si="216"/>
        <v>7.2499999999999991</v>
      </c>
      <c r="AU82" s="156">
        <f t="shared" si="216"/>
        <v>8.2500000000000036</v>
      </c>
      <c r="AV82" s="156">
        <f t="shared" si="216"/>
        <v>9.2500000000000036</v>
      </c>
      <c r="AW82" s="156">
        <f t="shared" si="216"/>
        <v>10.250000000000004</v>
      </c>
      <c r="AX82" s="156">
        <f t="shared" si="216"/>
        <v>11.250000000000004</v>
      </c>
      <c r="AY82" s="156">
        <f t="shared" si="216"/>
        <v>12.250000000000004</v>
      </c>
      <c r="AZ82" s="156">
        <f t="shared" si="216"/>
        <v>13.250000000000004</v>
      </c>
      <c r="BA82" s="156">
        <f t="shared" si="216"/>
        <v>14.250000000000004</v>
      </c>
      <c r="BB82" s="156">
        <f t="shared" si="216"/>
        <v>15.250000000000004</v>
      </c>
      <c r="BC82" s="55"/>
      <c r="BD82" s="77"/>
      <c r="BE82" s="47"/>
      <c r="BF82" s="47"/>
      <c r="BG82" s="46"/>
    </row>
    <row r="83" spans="1:97" x14ac:dyDescent="0.2">
      <c r="B83" s="97">
        <f t="shared" si="191"/>
        <v>250</v>
      </c>
      <c r="C83" s="94">
        <v>1.8855637072524998E-2</v>
      </c>
      <c r="D83" s="94">
        <v>1.0632615146748903E-2</v>
      </c>
      <c r="E83" s="94">
        <v>4.3627197200991549E-3</v>
      </c>
      <c r="F83" s="94">
        <v>9.1972698535485453E-3</v>
      </c>
      <c r="G83" s="94">
        <v>1.9117932892546701E-3</v>
      </c>
      <c r="H83" s="94">
        <v>5.3188859550926193E-3</v>
      </c>
      <c r="I83" s="94">
        <v>2.0495459363362215E-3</v>
      </c>
      <c r="J83" s="94">
        <v>4.1589449634755783E-3</v>
      </c>
      <c r="K83" s="94">
        <v>3.5371323487076983E-4</v>
      </c>
      <c r="L83" s="94">
        <v>0</v>
      </c>
      <c r="M83" s="94" t="s">
        <v>6</v>
      </c>
      <c r="N83" s="94" t="s">
        <v>6</v>
      </c>
      <c r="O83" s="94" t="s">
        <v>6</v>
      </c>
      <c r="P83" s="94" t="s">
        <v>6</v>
      </c>
      <c r="Q83" s="94" t="s">
        <v>6</v>
      </c>
      <c r="R83" s="140"/>
      <c r="S83" s="20"/>
      <c r="U83" s="135"/>
      <c r="V83" s="133">
        <f t="shared" si="183"/>
        <v>8.2737208308209853E-2</v>
      </c>
      <c r="W83" s="133">
        <f t="shared" si="165"/>
        <v>5.7823483057443573E-2</v>
      </c>
      <c r="X83" s="133">
        <f t="shared" si="166"/>
        <v>24.745279660416053</v>
      </c>
      <c r="Y83" s="133">
        <f t="shared" si="167"/>
        <v>299.08284514792632</v>
      </c>
      <c r="Z83" s="133">
        <f t="shared" si="184"/>
        <v>7.2950789424761617E-2</v>
      </c>
      <c r="AA83" s="133">
        <f t="shared" si="169"/>
        <v>6.0357446608848547E-3</v>
      </c>
      <c r="AB83" s="203">
        <f t="shared" si="170"/>
        <v>0.15211594938209705</v>
      </c>
      <c r="AC83" s="133">
        <f t="shared" si="185"/>
        <v>-2.2552340731697498E-2</v>
      </c>
      <c r="AD83" s="203">
        <f t="shared" si="177"/>
        <v>3.0996402020875518E-3</v>
      </c>
      <c r="AE83" s="133">
        <f t="shared" si="172"/>
        <v>3.7842980888928195E-3</v>
      </c>
      <c r="AF83" s="133">
        <f t="shared" si="186"/>
        <v>0.11134882490781035</v>
      </c>
      <c r="AG83" s="133">
        <f t="shared" si="187"/>
        <v>0.12303329775134567</v>
      </c>
      <c r="AH83" s="134">
        <f t="shared" si="188"/>
        <v>-0.20253775242234826</v>
      </c>
      <c r="AI83" s="150"/>
      <c r="AL83" s="59"/>
      <c r="AM83" s="113" t="str">
        <f t="shared" ref="AM83:BB83" si="217">B$29</f>
        <v>Set Point</v>
      </c>
      <c r="AN83" s="113" t="str">
        <f t="shared" si="217"/>
        <v>Lab A</v>
      </c>
      <c r="AO83" s="113" t="str">
        <f t="shared" si="217"/>
        <v>Lab B</v>
      </c>
      <c r="AP83" s="113" t="str">
        <f t="shared" si="217"/>
        <v>Lab C</v>
      </c>
      <c r="AQ83" s="113" t="str">
        <f t="shared" si="217"/>
        <v>Lab D</v>
      </c>
      <c r="AR83" s="113" t="str">
        <f t="shared" si="217"/>
        <v>Lab E</v>
      </c>
      <c r="AS83" s="113" t="str">
        <f t="shared" si="217"/>
        <v>Lab F</v>
      </c>
      <c r="AT83" s="113" t="str">
        <f t="shared" si="217"/>
        <v>Lab G</v>
      </c>
      <c r="AU83" s="113" t="str">
        <f t="shared" si="217"/>
        <v>Lab H</v>
      </c>
      <c r="AV83" s="113" t="str">
        <f t="shared" si="217"/>
        <v>Lab I</v>
      </c>
      <c r="AW83" s="113" t="str">
        <f t="shared" si="217"/>
        <v>Lab J</v>
      </c>
      <c r="AX83" s="113" t="str">
        <f t="shared" si="217"/>
        <v>Lab K</v>
      </c>
      <c r="AY83" s="113" t="str">
        <f t="shared" si="217"/>
        <v>Lab L</v>
      </c>
      <c r="AZ83" s="113" t="str">
        <f t="shared" si="217"/>
        <v>Lab M</v>
      </c>
      <c r="BA83" s="113" t="str">
        <f t="shared" si="217"/>
        <v>Lab N</v>
      </c>
      <c r="BB83" s="113" t="str">
        <f t="shared" si="217"/>
        <v>Lab O</v>
      </c>
      <c r="BC83" s="52"/>
    </row>
    <row r="84" spans="1:97" ht="15.75" x14ac:dyDescent="0.3">
      <c r="B84" s="97">
        <f t="shared" si="191"/>
        <v>100</v>
      </c>
      <c r="C84" s="94">
        <v>2.8449035551265833E-2</v>
      </c>
      <c r="D84" s="94">
        <v>1.1507845585392544E-2</v>
      </c>
      <c r="E84" s="94">
        <v>1.1508315318402797E-2</v>
      </c>
      <c r="F84" s="94">
        <v>6.8012479466581866E-3</v>
      </c>
      <c r="G84" s="94">
        <v>6.7103959996436717E-3</v>
      </c>
      <c r="H84" s="94">
        <v>8.3878039208113795E-3</v>
      </c>
      <c r="I84" s="94">
        <v>9.8988205548806649E-4</v>
      </c>
      <c r="J84" s="94">
        <v>3.0123612944078656E-3</v>
      </c>
      <c r="K84" s="94">
        <v>2.3501152894093496E-3</v>
      </c>
      <c r="L84" s="94">
        <v>6.6666666666666636E-3</v>
      </c>
      <c r="M84" s="94" t="s">
        <v>6</v>
      </c>
      <c r="N84" s="94" t="s">
        <v>6</v>
      </c>
      <c r="O84" s="94" t="s">
        <v>6</v>
      </c>
      <c r="P84" s="94" t="s">
        <v>6</v>
      </c>
      <c r="Q84" s="94" t="s">
        <v>6</v>
      </c>
      <c r="R84" s="140"/>
      <c r="S84" s="20"/>
      <c r="U84" s="135"/>
      <c r="V84" s="133">
        <f t="shared" si="183"/>
        <v>6.1379773289117479E-2</v>
      </c>
      <c r="W84" s="133">
        <f t="shared" si="165"/>
        <v>6.9951855073180996E-2</v>
      </c>
      <c r="X84" s="133">
        <f t="shared" si="166"/>
        <v>12.543733185683422</v>
      </c>
      <c r="Y84" s="133">
        <f t="shared" si="167"/>
        <v>204.36265097621992</v>
      </c>
      <c r="Z84" s="133">
        <f t="shared" si="184"/>
        <v>5.1845237812457215E-2</v>
      </c>
      <c r="AA84" s="133">
        <f t="shared" si="169"/>
        <v>3.1822489430490047E-3</v>
      </c>
      <c r="AB84" s="203">
        <f t="shared" si="170"/>
        <v>4.900621284219888E-2</v>
      </c>
      <c r="AC84" s="133">
        <f t="shared" si="185"/>
        <v>-1.5485484830821586E-2</v>
      </c>
      <c r="AD84" s="203">
        <f t="shared" si="177"/>
        <v>4.6395696946496942E-3</v>
      </c>
      <c r="AE84" s="133">
        <f t="shared" si="172"/>
        <v>5.716153721636091E-3</v>
      </c>
      <c r="AF84" s="133">
        <f t="shared" si="186"/>
        <v>0.13622877368088865</v>
      </c>
      <c r="AG84" s="133">
        <f t="shared" si="187"/>
        <v>0.1512104985989543</v>
      </c>
      <c r="AH84" s="134">
        <f t="shared" si="188"/>
        <v>-0.11367264354222124</v>
      </c>
      <c r="AI84" s="150"/>
      <c r="AL84" s="60" t="s">
        <v>112</v>
      </c>
      <c r="AM84" s="66">
        <f>B14</f>
        <v>1000</v>
      </c>
      <c r="AN84" s="68">
        <f t="shared" ref="AN84:BB84" si="218">C36</f>
        <v>-0.1627182911138404</v>
      </c>
      <c r="AO84" s="68">
        <f t="shared" si="218"/>
        <v>-0.12052032154703833</v>
      </c>
      <c r="AP84" s="68">
        <f t="shared" si="218"/>
        <v>-8.6336605684532705E-2</v>
      </c>
      <c r="AQ84" s="68">
        <f t="shared" si="218"/>
        <v>-0.12018187735824337</v>
      </c>
      <c r="AR84" s="68">
        <f t="shared" si="218"/>
        <v>-0.16</v>
      </c>
      <c r="AS84" s="68">
        <f t="shared" si="218"/>
        <v>-3.6642351846110276E-2</v>
      </c>
      <c r="AT84" s="68">
        <f t="shared" si="218"/>
        <v>-0.11</v>
      </c>
      <c r="AU84" s="68">
        <f t="shared" si="218"/>
        <v>-9.917824051379022E-2</v>
      </c>
      <c r="AV84" s="68">
        <f t="shared" si="218"/>
        <v>-0.16890612768373461</v>
      </c>
      <c r="AW84" s="68">
        <f t="shared" si="218"/>
        <v>-5.8586609691983205E-2</v>
      </c>
      <c r="AX84" s="68" t="str">
        <f t="shared" si="218"/>
        <v>[-]</v>
      </c>
      <c r="AY84" s="68" t="str">
        <f t="shared" si="218"/>
        <v>[-]</v>
      </c>
      <c r="AZ84" s="68" t="str">
        <f t="shared" si="218"/>
        <v>[-]</v>
      </c>
      <c r="BA84" s="68" t="str">
        <f t="shared" si="218"/>
        <v>[-]</v>
      </c>
      <c r="BB84" s="68" t="str">
        <f t="shared" si="218"/>
        <v>[-]</v>
      </c>
      <c r="BC84" s="52"/>
    </row>
    <row r="85" spans="1:97" ht="15.75" x14ac:dyDescent="0.3">
      <c r="A85" s="8"/>
      <c r="B85" s="97">
        <f t="shared" si="191"/>
        <v>100</v>
      </c>
      <c r="C85" s="94">
        <v>9.9011551267538956E-3</v>
      </c>
      <c r="D85" s="94">
        <v>1.2478560892366932E-2</v>
      </c>
      <c r="E85" s="94">
        <v>4.7754706710480266E-3</v>
      </c>
      <c r="F85" s="94">
        <v>2.3182947836505332E-3</v>
      </c>
      <c r="G85" s="94">
        <v>8.726776032099948E-3</v>
      </c>
      <c r="H85" s="94">
        <v>7.1573649806781672E-4</v>
      </c>
      <c r="I85" s="94">
        <v>2.9136163459772389E-4</v>
      </c>
      <c r="J85" s="94">
        <v>2.1610470728525875E-2</v>
      </c>
      <c r="K85" s="94">
        <v>5.0631645655695254E-4</v>
      </c>
      <c r="L85" s="94">
        <v>1.3333333333333334E-2</v>
      </c>
      <c r="M85" s="94" t="s">
        <v>6</v>
      </c>
      <c r="N85" s="94" t="s">
        <v>6</v>
      </c>
      <c r="O85" s="94" t="s">
        <v>6</v>
      </c>
      <c r="P85" s="94" t="s">
        <v>6</v>
      </c>
      <c r="Q85" s="94" t="s">
        <v>6</v>
      </c>
      <c r="R85" s="140"/>
      <c r="S85" s="20"/>
      <c r="U85" s="135"/>
      <c r="V85" s="133">
        <f t="shared" si="183"/>
        <v>0.10012483249049471</v>
      </c>
      <c r="W85" s="133">
        <f t="shared" si="165"/>
        <v>0.1162549511212882</v>
      </c>
      <c r="X85" s="133">
        <f t="shared" si="166"/>
        <v>7.4083055590344209</v>
      </c>
      <c r="Y85" s="133">
        <f t="shared" si="167"/>
        <v>73.990691167825162</v>
      </c>
      <c r="Z85" s="133">
        <f t="shared" si="184"/>
        <v>2.2125025337833899E-2</v>
      </c>
      <c r="AA85" s="133">
        <f t="shared" si="169"/>
        <v>2.2152644557985705E-3</v>
      </c>
      <c r="AB85" s="203">
        <f t="shared" si="170"/>
        <v>0.17975211717007297</v>
      </c>
      <c r="AC85" s="133">
        <f t="shared" si="185"/>
        <v>4.9288824995420588E-2</v>
      </c>
      <c r="AD85" s="203">
        <f t="shared" si="177"/>
        <v>1.3216189215534654E-2</v>
      </c>
      <c r="AE85" s="133">
        <f t="shared" si="172"/>
        <v>1.3941543122324771E-2</v>
      </c>
      <c r="AF85" s="133">
        <f t="shared" si="186"/>
        <v>0.22992337171792393</v>
      </c>
      <c r="AG85" s="133">
        <f t="shared" si="187"/>
        <v>0.23614862372941978</v>
      </c>
      <c r="AH85" s="134">
        <f t="shared" si="188"/>
        <v>0.21437066022104714</v>
      </c>
      <c r="AI85" s="150"/>
      <c r="AL85" s="60" t="s">
        <v>107</v>
      </c>
      <c r="AM85" s="79">
        <f t="shared" ref="AM85:AM91" si="219">AM84</f>
        <v>1000</v>
      </c>
      <c r="AN85" s="68">
        <f t="shared" ref="AN85:BB85" si="220">C58</f>
        <v>5.000000000000001E-2</v>
      </c>
      <c r="AO85" s="68">
        <f t="shared" si="220"/>
        <v>6.3666666666666663E-2</v>
      </c>
      <c r="AP85" s="68">
        <f t="shared" si="220"/>
        <v>0.15</v>
      </c>
      <c r="AQ85" s="68">
        <f t="shared" si="220"/>
        <v>0.10000000000000002</v>
      </c>
      <c r="AR85" s="68">
        <f t="shared" si="220"/>
        <v>0.09</v>
      </c>
      <c r="AS85" s="68">
        <f t="shared" si="220"/>
        <v>0.13</v>
      </c>
      <c r="AT85" s="68">
        <f t="shared" si="220"/>
        <v>0.12</v>
      </c>
      <c r="AU85" s="68">
        <f t="shared" si="220"/>
        <v>0.03</v>
      </c>
      <c r="AV85" s="68">
        <f t="shared" si="220"/>
        <v>2.5000000000000005E-2</v>
      </c>
      <c r="AW85" s="68">
        <f t="shared" si="220"/>
        <v>0.1</v>
      </c>
      <c r="AX85" s="68" t="str">
        <f t="shared" si="220"/>
        <v>[-]</v>
      </c>
      <c r="AY85" s="68" t="str">
        <f t="shared" si="220"/>
        <v>[-]</v>
      </c>
      <c r="AZ85" s="68" t="str">
        <f t="shared" si="220"/>
        <v>[-]</v>
      </c>
      <c r="BA85" s="68" t="str">
        <f t="shared" si="220"/>
        <v>[-]</v>
      </c>
      <c r="BB85" s="68" t="str">
        <f t="shared" si="220"/>
        <v>[-]</v>
      </c>
      <c r="BC85" s="53"/>
    </row>
    <row r="86" spans="1:97" ht="15.75" x14ac:dyDescent="0.3">
      <c r="A86" s="8"/>
      <c r="B86" s="97">
        <f t="shared" si="191"/>
        <v>75</v>
      </c>
      <c r="C86" s="94">
        <v>1.7011934744480824E-2</v>
      </c>
      <c r="D86" s="94">
        <v>1.1645154095051334E-2</v>
      </c>
      <c r="E86" s="94">
        <v>6.1749605161083142E-3</v>
      </c>
      <c r="F86" s="94">
        <v>8.9244321654202718E-4</v>
      </c>
      <c r="G86" s="94">
        <v>1.1666360282373585E-2</v>
      </c>
      <c r="H86" s="94">
        <v>9.9941892327889293E-3</v>
      </c>
      <c r="I86" s="94">
        <v>3.2297933234521673E-3</v>
      </c>
      <c r="J86" s="94">
        <v>2.0504735280840881E-2</v>
      </c>
      <c r="K86" s="94">
        <v>7.3994677964445599E-4</v>
      </c>
      <c r="L86" s="94">
        <v>0</v>
      </c>
      <c r="M86" s="94" t="s">
        <v>6</v>
      </c>
      <c r="N86" s="94" t="s">
        <v>6</v>
      </c>
      <c r="O86" s="94" t="s">
        <v>6</v>
      </c>
      <c r="P86" s="94" t="s">
        <v>6</v>
      </c>
      <c r="Q86" s="94" t="s">
        <v>6</v>
      </c>
      <c r="R86" s="140"/>
      <c r="S86" s="20"/>
      <c r="U86" s="135"/>
      <c r="V86" s="133">
        <f t="shared" si="183"/>
        <v>0.17016212021429802</v>
      </c>
      <c r="W86" s="133">
        <f t="shared" si="165"/>
        <v>0.11781899241528315</v>
      </c>
      <c r="X86" s="133">
        <f t="shared" si="166"/>
        <v>12.258357406056174</v>
      </c>
      <c r="Y86" s="133">
        <f t="shared" si="167"/>
        <v>72.039284598818455</v>
      </c>
      <c r="Z86" s="133">
        <f t="shared" si="184"/>
        <v>3.2997387509669372E-2</v>
      </c>
      <c r="AA86" s="133">
        <f t="shared" si="169"/>
        <v>5.6149054201781361E-3</v>
      </c>
      <c r="AB86" s="203">
        <f t="shared" si="170"/>
        <v>0.46507733810173141</v>
      </c>
      <c r="AC86" s="133">
        <f t="shared" si="185"/>
        <v>8.034852218519356E-2</v>
      </c>
      <c r="AD86" s="203">
        <f t="shared" si="177"/>
        <v>1.3423267844419861E-2</v>
      </c>
      <c r="AE86" s="133">
        <f t="shared" si="172"/>
        <v>1.4813011880278058E-2</v>
      </c>
      <c r="AF86" s="133">
        <f t="shared" si="186"/>
        <v>0.23171765443677236</v>
      </c>
      <c r="AG86" s="133">
        <f t="shared" si="187"/>
        <v>0.24341743471064728</v>
      </c>
      <c r="AH86" s="134">
        <f t="shared" si="188"/>
        <v>0.34675183632638512</v>
      </c>
      <c r="AI86" s="150"/>
      <c r="AL86" s="60" t="s">
        <v>105</v>
      </c>
      <c r="AM86" s="79">
        <f t="shared" si="219"/>
        <v>1000</v>
      </c>
      <c r="AN86" s="68">
        <f t="shared" ref="AN86:BB86" si="221">C80</f>
        <v>2.4195939992948338E-2</v>
      </c>
      <c r="AO86" s="68">
        <f t="shared" si="221"/>
        <v>1.1541037640692595E-2</v>
      </c>
      <c r="AP86" s="68">
        <f t="shared" si="221"/>
        <v>1.0062193755229924E-2</v>
      </c>
      <c r="AQ86" s="68">
        <f t="shared" si="221"/>
        <v>9.3883582773000656E-4</v>
      </c>
      <c r="AR86" s="68">
        <f t="shared" si="221"/>
        <v>1.3300847201338213E-3</v>
      </c>
      <c r="AS86" s="68">
        <f t="shared" si="221"/>
        <v>8.14970110358469E-3</v>
      </c>
      <c r="AT86" s="68">
        <f t="shared" si="221"/>
        <v>1.5314766857503655E-2</v>
      </c>
      <c r="AU86" s="68">
        <f t="shared" si="221"/>
        <v>4.1493744550633654E-3</v>
      </c>
      <c r="AV86" s="68">
        <f t="shared" si="221"/>
        <v>2.5318669756774635E-3</v>
      </c>
      <c r="AW86" s="68">
        <f t="shared" si="221"/>
        <v>6.6666666666666636E-3</v>
      </c>
      <c r="AX86" s="68" t="str">
        <f t="shared" si="221"/>
        <v>[-]</v>
      </c>
      <c r="AY86" s="68" t="str">
        <f t="shared" si="221"/>
        <v>[-]</v>
      </c>
      <c r="AZ86" s="68" t="str">
        <f t="shared" si="221"/>
        <v>[-]</v>
      </c>
      <c r="BA86" s="68" t="str">
        <f t="shared" si="221"/>
        <v>[-]</v>
      </c>
      <c r="BB86" s="68" t="str">
        <f t="shared" si="221"/>
        <v>[-]</v>
      </c>
      <c r="BC86" s="53"/>
    </row>
    <row r="87" spans="1:97" ht="15.75" x14ac:dyDescent="0.3">
      <c r="A87" s="8"/>
      <c r="B87" s="97">
        <f t="shared" si="191"/>
        <v>50</v>
      </c>
      <c r="C87" s="94">
        <v>2.0707686974141569E-2</v>
      </c>
      <c r="D87" s="94">
        <v>2.0731047420075237E-2</v>
      </c>
      <c r="E87" s="94">
        <v>1.1739745208585154E-2</v>
      </c>
      <c r="F87" s="94">
        <v>1.3380122787771493E-3</v>
      </c>
      <c r="G87" s="94">
        <v>9.803274517019147E-3</v>
      </c>
      <c r="H87" s="94">
        <v>5.9930166816318858E-3</v>
      </c>
      <c r="I87" s="94">
        <v>3.0386415895147854E-3</v>
      </c>
      <c r="J87" s="94">
        <v>2.225064560727567E-2</v>
      </c>
      <c r="K87" s="94">
        <v>7.2837005448924189E-4</v>
      </c>
      <c r="L87" s="94">
        <v>1.1547005383792511E-2</v>
      </c>
      <c r="M87" s="94" t="s">
        <v>6</v>
      </c>
      <c r="N87" s="94" t="s">
        <v>6</v>
      </c>
      <c r="O87" s="94" t="s">
        <v>6</v>
      </c>
      <c r="P87" s="94" t="s">
        <v>6</v>
      </c>
      <c r="Q87" s="94" t="s">
        <v>6</v>
      </c>
      <c r="R87" s="140"/>
      <c r="S87" s="20"/>
      <c r="U87" s="135"/>
      <c r="V87" s="133">
        <f t="shared" si="183"/>
        <v>0.31432986398167689</v>
      </c>
      <c r="W87" s="133">
        <f t="shared" si="165"/>
        <v>0.22499199625435951</v>
      </c>
      <c r="X87" s="133">
        <f t="shared" si="166"/>
        <v>6.2094267256560958</v>
      </c>
      <c r="Y87" s="133">
        <f t="shared" si="167"/>
        <v>19.754491816336163</v>
      </c>
      <c r="Z87" s="133">
        <f t="shared" si="184"/>
        <v>9.6366238767035747E-3</v>
      </c>
      <c r="AA87" s="133">
        <f t="shared" si="169"/>
        <v>3.0290786724068144E-3</v>
      </c>
      <c r="AB87" s="203">
        <f t="shared" si="170"/>
        <v>0.20873916919962424</v>
      </c>
      <c r="AC87" s="133">
        <f t="shared" si="185"/>
        <v>0.10279430257196082</v>
      </c>
      <c r="AD87" s="203">
        <f t="shared" si="177"/>
        <v>5.0133579002235133E-2</v>
      </c>
      <c r="AE87" s="133">
        <f t="shared" si="172"/>
        <v>5.0639365715901101E-2</v>
      </c>
      <c r="AF87" s="133">
        <f t="shared" si="186"/>
        <v>0.44781058050133266</v>
      </c>
      <c r="AG87" s="133">
        <f t="shared" si="187"/>
        <v>0.45006384309740366</v>
      </c>
      <c r="AH87" s="134">
        <f t="shared" si="188"/>
        <v>0.22954862401169843</v>
      </c>
      <c r="AI87" s="150"/>
      <c r="AL87" s="60" t="s">
        <v>108</v>
      </c>
      <c r="AM87" s="79">
        <f t="shared" si="219"/>
        <v>1000</v>
      </c>
      <c r="AN87" s="68">
        <f t="shared" ref="AN87:BB87" si="222">C124</f>
        <v>6.8450299576717402E-2</v>
      </c>
      <c r="AO87" s="68">
        <f t="shared" si="222"/>
        <v>7.6069967755141896E-2</v>
      </c>
      <c r="AP87" s="68">
        <f t="shared" si="222"/>
        <v>0.15556750220778048</v>
      </c>
      <c r="AQ87" s="68">
        <f t="shared" si="222"/>
        <v>0.10770738792075236</v>
      </c>
      <c r="AR87" s="68">
        <f t="shared" si="222"/>
        <v>9.8497558981747016E-2</v>
      </c>
      <c r="AS87" s="68">
        <f t="shared" si="222"/>
        <v>0.13625864239774949</v>
      </c>
      <c r="AT87" s="68">
        <f t="shared" si="222"/>
        <v>0.12741484247880891</v>
      </c>
      <c r="AU87" s="68">
        <f t="shared" si="222"/>
        <v>5.0171877664368238E-2</v>
      </c>
      <c r="AV87" s="68">
        <f t="shared" si="222"/>
        <v>4.7237806367172959E-2</v>
      </c>
      <c r="AW87" s="68">
        <f t="shared" si="222"/>
        <v>0.10790942704159098</v>
      </c>
      <c r="AX87" s="68" t="str">
        <f t="shared" si="222"/>
        <v>[-]</v>
      </c>
      <c r="AY87" s="68" t="str">
        <f t="shared" si="222"/>
        <v>[-]</v>
      </c>
      <c r="AZ87" s="68" t="str">
        <f t="shared" si="222"/>
        <v>[-]</v>
      </c>
      <c r="BA87" s="68" t="str">
        <f t="shared" si="222"/>
        <v>[-]</v>
      </c>
      <c r="BB87" s="68" t="str">
        <f t="shared" si="222"/>
        <v>[-]</v>
      </c>
      <c r="BC87" s="52"/>
    </row>
    <row r="88" spans="1:97" ht="15.75" x14ac:dyDescent="0.3">
      <c r="A88" s="8"/>
      <c r="B88" s="97">
        <f t="shared" si="191"/>
        <v>25</v>
      </c>
      <c r="C88" s="94">
        <v>1.1138122404708796E-2</v>
      </c>
      <c r="D88" s="94">
        <v>4.1964706043670474E-2</v>
      </c>
      <c r="E88" s="94">
        <v>7.263760559790635E-3</v>
      </c>
      <c r="F88" s="94">
        <v>4.6299072725445728E-3</v>
      </c>
      <c r="G88" s="94">
        <v>2.9529077999938414E-2</v>
      </c>
      <c r="H88" s="94">
        <v>7.2966223562897382E-3</v>
      </c>
      <c r="I88" s="94">
        <v>1.8810686133940613E-3</v>
      </c>
      <c r="J88" s="94">
        <v>3.913711474260495E-2</v>
      </c>
      <c r="K88" s="94">
        <v>1.5364281540370414E-3</v>
      </c>
      <c r="L88" s="94">
        <v>6.6666666666666636E-3</v>
      </c>
      <c r="M88" s="94" t="s">
        <v>6</v>
      </c>
      <c r="N88" s="94" t="s">
        <v>6</v>
      </c>
      <c r="O88" s="94" t="s">
        <v>6</v>
      </c>
      <c r="P88" s="94" t="s">
        <v>6</v>
      </c>
      <c r="Q88" s="94" t="s">
        <v>6</v>
      </c>
      <c r="R88" s="140"/>
      <c r="S88" s="20"/>
      <c r="U88" s="135"/>
      <c r="V88" s="133">
        <f t="shared" si="183"/>
        <v>0.5447227882071829</v>
      </c>
      <c r="W88" s="151">
        <f t="shared" si="165"/>
        <v>0.25265622858622833</v>
      </c>
      <c r="X88" s="151">
        <f t="shared" si="166"/>
        <v>8.5332707587894365</v>
      </c>
      <c r="Y88" s="151">
        <f t="shared" si="167"/>
        <v>15.665345646497617</v>
      </c>
      <c r="Z88" s="133">
        <f t="shared" si="184"/>
        <v>1.1489163989184179E-2</v>
      </c>
      <c r="AA88" s="151">
        <f t="shared" si="169"/>
        <v>6.2584094423579666E-3</v>
      </c>
      <c r="AB88" s="151">
        <f t="shared" si="170"/>
        <v>2.9807803606102881</v>
      </c>
      <c r="AC88" s="133">
        <f t="shared" si="185"/>
        <v>0.43620937700315188</v>
      </c>
      <c r="AD88" s="215">
        <f t="shared" si="177"/>
        <v>6.3101757108808026E-2</v>
      </c>
      <c r="AE88" s="151">
        <f t="shared" si="172"/>
        <v>6.4920164176346773E-2</v>
      </c>
      <c r="AF88" s="133">
        <f t="shared" si="186"/>
        <v>0.50240126237424221</v>
      </c>
      <c r="AG88" s="133">
        <f t="shared" si="187"/>
        <v>0.50958871328296418</v>
      </c>
      <c r="AH88" s="134">
        <f t="shared" si="188"/>
        <v>0.86824896685513597</v>
      </c>
      <c r="AI88" s="150"/>
      <c r="AL88" s="60" t="s">
        <v>109</v>
      </c>
      <c r="AM88" s="79">
        <f t="shared" si="219"/>
        <v>1000</v>
      </c>
      <c r="AN88" s="68">
        <f t="shared" ref="AN88:BB88" si="223">C146</f>
        <v>0.93497454770541344</v>
      </c>
      <c r="AO88" s="68">
        <f t="shared" si="223"/>
        <v>0.65390050099497044</v>
      </c>
      <c r="AP88" s="68">
        <f t="shared" si="223"/>
        <v>0.27497456392811548</v>
      </c>
      <c r="AQ88" s="68">
        <f t="shared" si="223"/>
        <v>0.40011016141950573</v>
      </c>
      <c r="AR88" s="68">
        <f t="shared" si="223"/>
        <v>0.44469008841679836</v>
      </c>
      <c r="AS88" s="68">
        <f t="shared" si="223"/>
        <v>0.31401368342380048</v>
      </c>
      <c r="AT88" s="68">
        <f t="shared" si="223"/>
        <v>0.3569296230720666</v>
      </c>
      <c r="AU88" s="68">
        <f t="shared" si="223"/>
        <v>1.3404880157648775</v>
      </c>
      <c r="AV88" s="68">
        <f t="shared" si="223"/>
        <v>1.6032019712475534</v>
      </c>
      <c r="AW88" s="68">
        <f t="shared" si="223"/>
        <v>0.40551750201988129</v>
      </c>
      <c r="AX88" s="68" t="str">
        <f t="shared" si="223"/>
        <v>[-]</v>
      </c>
      <c r="AY88" s="68" t="str">
        <f t="shared" si="223"/>
        <v>[-]</v>
      </c>
      <c r="AZ88" s="68" t="str">
        <f t="shared" si="223"/>
        <v>[-]</v>
      </c>
      <c r="BA88" s="68" t="str">
        <f t="shared" si="223"/>
        <v>[-]</v>
      </c>
      <c r="BB88" s="68" t="str">
        <f t="shared" si="223"/>
        <v>[-]</v>
      </c>
      <c r="BC88" s="47"/>
      <c r="BH88" s="15"/>
      <c r="BI88" s="79"/>
      <c r="BJ88" s="79"/>
      <c r="BK88" s="79"/>
      <c r="BL88" s="79"/>
      <c r="BM88" s="79"/>
      <c r="BN88" s="79"/>
      <c r="BO88" s="79"/>
      <c r="BP88" s="79"/>
      <c r="BQ88" s="79"/>
      <c r="BR88" s="79"/>
    </row>
    <row r="89" spans="1:97" ht="15.75" x14ac:dyDescent="0.3">
      <c r="A89" s="8"/>
      <c r="B89" s="97">
        <f t="shared" si="191"/>
        <v>10</v>
      </c>
      <c r="C89" s="94">
        <v>2.0401515301178116E-2</v>
      </c>
      <c r="D89" s="94">
        <v>7.0354413718979297E-2</v>
      </c>
      <c r="E89" s="94">
        <v>3.0887089045686891E-2</v>
      </c>
      <c r="F89" s="94">
        <v>1.1553936840832215E-2</v>
      </c>
      <c r="G89" s="94">
        <v>3.3584220969520788E-2</v>
      </c>
      <c r="H89" s="94">
        <v>4.2166007911553557E-3</v>
      </c>
      <c r="I89" s="94">
        <v>5.2315599043553113E-3</v>
      </c>
      <c r="J89" s="94">
        <v>2.0457821854533091E-2</v>
      </c>
      <c r="K89" s="94">
        <v>2.3989882103010074E-3</v>
      </c>
      <c r="L89" s="94">
        <v>1.7638342073763916E-2</v>
      </c>
      <c r="M89" s="94" t="s">
        <v>6</v>
      </c>
      <c r="N89" s="94" t="s">
        <v>6</v>
      </c>
      <c r="O89" s="94" t="s">
        <v>6</v>
      </c>
      <c r="P89" s="94" t="s">
        <v>6</v>
      </c>
      <c r="Q89" s="94" t="s">
        <v>6</v>
      </c>
      <c r="R89" s="140"/>
      <c r="S89" s="20"/>
      <c r="U89" s="131" t="str">
        <f>E29</f>
        <v>Lab C</v>
      </c>
      <c r="V89" s="190">
        <f t="shared" ref="V89:V90" si="224">IF(E31="[-]","",E31)</f>
        <v>-0.12</v>
      </c>
      <c r="W89" s="131">
        <f t="shared" ref="W89:W106" si="225">IF(E119="[-]","",E119/2)</f>
        <v>7.6490557087795369E-2</v>
      </c>
      <c r="X89" s="206">
        <f t="shared" ref="X89:X106" si="226">IF(V89="","",IF(OR(W89&lt;0,E97=-1),"",V89/W89^2))</f>
        <v>-20.50999706244502</v>
      </c>
      <c r="Y89" s="131">
        <f t="shared" ref="Y89:Y106" si="227">IF(W89="","",IF(OR(W89&lt;0,E97=-1),"",1/W89^2))</f>
        <v>170.91664218704184</v>
      </c>
      <c r="Z89" s="131">
        <f>IF(Y89="","",Y89/X325)</f>
        <v>2.225986330631018E-2</v>
      </c>
      <c r="AA89" s="131">
        <f t="shared" ref="AA89:AA106" si="228">IF(V89="","",IF(OR(W89&lt;0,E97=-1),"",Z89*V89))</f>
        <v>-2.6711835967572215E-3</v>
      </c>
      <c r="AB89" s="207">
        <f t="shared" ref="AB89:AB106" si="229">IF(V89="","",IF(OR(W89&lt;0,E97=-1),"",(V89-Y325)^2/W89^2))</f>
        <v>0.13960224335025134</v>
      </c>
      <c r="AC89" s="131">
        <f>IF(V89="","",V89-Y325)</f>
        <v>2.8579460256980577E-2</v>
      </c>
      <c r="AD89" s="207">
        <f>IF(W89="","",IF(W89&lt;0,W89^2+AB325,W89^2-AB325))</f>
        <v>5.7205671968660861E-3</v>
      </c>
      <c r="AE89" s="131">
        <f t="shared" ref="AE89:AE106" si="230">IF(W89="","",IF(OR(W89&lt;0,E97=-1),"",AC325+(1-2*Z89)*W89^2))</f>
        <v>5.9631491329175121E-3</v>
      </c>
      <c r="AF89" s="131">
        <f t="shared" si="173"/>
        <v>0.15126886258402403</v>
      </c>
      <c r="AG89" s="131">
        <f t="shared" si="174"/>
        <v>0.15444285846768716</v>
      </c>
      <c r="AH89" s="132">
        <f t="shared" si="175"/>
        <v>0.1889315472383207</v>
      </c>
      <c r="AI89" s="150"/>
      <c r="AL89" s="60" t="s">
        <v>113</v>
      </c>
      <c r="AM89" s="79">
        <f t="shared" si="219"/>
        <v>1000</v>
      </c>
      <c r="AN89" s="68">
        <f t="shared" ref="AN89:BB89" si="231">C169</f>
        <v>-3.3569052031498126E-2</v>
      </c>
      <c r="AO89" s="68">
        <f t="shared" si="231"/>
        <v>8.6289175353039399E-3</v>
      </c>
      <c r="AP89" s="68">
        <f t="shared" si="231"/>
        <v>4.2812633397809566E-2</v>
      </c>
      <c r="AQ89" s="68">
        <f t="shared" si="231"/>
        <v>8.967361724098899E-3</v>
      </c>
      <c r="AR89" s="68">
        <f t="shared" si="231"/>
        <v>-3.0850760917657732E-2</v>
      </c>
      <c r="AS89" s="68">
        <f t="shared" si="231"/>
        <v>9.2506887236231988E-2</v>
      </c>
      <c r="AT89" s="68">
        <f t="shared" si="231"/>
        <v>1.914923908234227E-2</v>
      </c>
      <c r="AU89" s="68">
        <f t="shared" si="231"/>
        <v>2.9970998568552051E-2</v>
      </c>
      <c r="AV89" s="68">
        <f t="shared" si="231"/>
        <v>-3.9756888601392343E-2</v>
      </c>
      <c r="AW89" s="68">
        <f t="shared" si="231"/>
        <v>7.0562629390359066E-2</v>
      </c>
      <c r="AX89" s="68" t="str">
        <f t="shared" si="231"/>
        <v>[-]</v>
      </c>
      <c r="AY89" s="68" t="str">
        <f t="shared" si="231"/>
        <v>[-]</v>
      </c>
      <c r="AZ89" s="68" t="str">
        <f t="shared" si="231"/>
        <v>[-]</v>
      </c>
      <c r="BA89" s="68" t="str">
        <f t="shared" si="231"/>
        <v>[-]</v>
      </c>
      <c r="BB89" s="68" t="str">
        <f t="shared" si="231"/>
        <v>[-]</v>
      </c>
      <c r="BC89" s="47"/>
      <c r="BD89" s="8"/>
      <c r="BE89" s="47"/>
      <c r="BF89" s="47"/>
      <c r="BG89" s="46"/>
      <c r="CN89" s="60"/>
      <c r="CO89" s="60"/>
      <c r="CP89" s="60"/>
      <c r="CQ89" s="60"/>
      <c r="CR89" s="60"/>
      <c r="CS89" s="60"/>
    </row>
    <row r="90" spans="1:97" ht="15.75" x14ac:dyDescent="0.3">
      <c r="A90" s="8"/>
      <c r="B90" s="97">
        <f t="shared" si="191"/>
        <v>10</v>
      </c>
      <c r="C90" s="94">
        <v>3.8380080538963024E-2</v>
      </c>
      <c r="D90" s="94">
        <v>2.3398335779119556E-2</v>
      </c>
      <c r="E90" s="94">
        <v>1.394976137903902E-2</v>
      </c>
      <c r="F90" s="94">
        <v>4.8085349497920878E-2</v>
      </c>
      <c r="G90" s="94">
        <v>1.8110233726371806E-2</v>
      </c>
      <c r="H90" s="94" t="s">
        <v>6</v>
      </c>
      <c r="I90" s="94">
        <v>1.126228333747721E-3</v>
      </c>
      <c r="J90" s="94">
        <v>4.4032337773417862E-2</v>
      </c>
      <c r="K90" s="94">
        <v>5.8483860819566443E-3</v>
      </c>
      <c r="L90" s="94">
        <v>6.6666666666666732E-3</v>
      </c>
      <c r="M90" s="94" t="s">
        <v>6</v>
      </c>
      <c r="N90" s="94" t="s">
        <v>6</v>
      </c>
      <c r="O90" s="94" t="s">
        <v>6</v>
      </c>
      <c r="P90" s="94" t="s">
        <v>6</v>
      </c>
      <c r="Q90" s="94" t="s">
        <v>6</v>
      </c>
      <c r="R90" s="140"/>
      <c r="S90" s="20"/>
      <c r="U90" s="135"/>
      <c r="V90" s="191">
        <f t="shared" si="224"/>
        <v>-7.0000000000000007E-2</v>
      </c>
      <c r="W90" s="133">
        <f t="shared" si="225"/>
        <v>7.6623603370879867E-2</v>
      </c>
      <c r="X90" s="205">
        <f t="shared" si="226"/>
        <v>-11.922652791102422</v>
      </c>
      <c r="Y90" s="133">
        <f t="shared" si="227"/>
        <v>170.32361130146316</v>
      </c>
      <c r="Z90" s="133">
        <f>IF(Y90="","",Y90/X326)</f>
        <v>2.2304318828474733E-2</v>
      </c>
      <c r="AA90" s="133">
        <f t="shared" si="228"/>
        <v>-1.5613023179932314E-3</v>
      </c>
      <c r="AB90" s="203">
        <f t="shared" si="229"/>
        <v>0.28599020261523089</v>
      </c>
      <c r="AC90" s="133">
        <f>IF(V90="","",V90-Y326)</f>
        <v>4.0976810314807433E-2</v>
      </c>
      <c r="AD90" s="203">
        <f t="shared" ref="AD90:AD106" si="232">IF(W90="","",IF(W90&lt;0,W90^2+AB326,W90^2-AB326))</f>
        <v>5.740223998897365E-3</v>
      </c>
      <c r="AE90" s="133">
        <f t="shared" si="230"/>
        <v>5.9420707301274531E-3</v>
      </c>
      <c r="AF90" s="133">
        <f t="shared" ref="AF90" si="233">IF(AD90="","",2*SQRT(AD90))</f>
        <v>0.15152853195220187</v>
      </c>
      <c r="AG90" s="133">
        <f t="shared" ref="AG90" si="234">IF(AE90="","",2*SQRT(AE90))</f>
        <v>0.15416965628978296</v>
      </c>
      <c r="AH90" s="134">
        <f t="shared" ref="AH90" si="235">IF(V90="","",AC90/AF90)</f>
        <v>0.270423066777504</v>
      </c>
      <c r="AI90" s="150"/>
      <c r="AL90" s="60" t="s">
        <v>110</v>
      </c>
      <c r="AM90" s="79">
        <f t="shared" si="219"/>
        <v>1000</v>
      </c>
      <c r="AN90" s="68">
        <f t="shared" ref="AN90:BB90" si="236">C191</f>
        <v>6.3908765283157434E-2</v>
      </c>
      <c r="AO90" s="68">
        <f t="shared" si="236"/>
        <v>7.2010601734353516E-2</v>
      </c>
      <c r="AP90" s="68">
        <f t="shared" si="236"/>
        <v>0.15362335275290387</v>
      </c>
      <c r="AQ90" s="68">
        <f t="shared" si="236"/>
        <v>0.10487977965550263</v>
      </c>
      <c r="AR90" s="68">
        <f t="shared" si="236"/>
        <v>9.5397357894430615E-2</v>
      </c>
      <c r="AS90" s="68">
        <f t="shared" si="236"/>
        <v>0.13403471339900391</v>
      </c>
      <c r="AT90" s="68">
        <f t="shared" si="236"/>
        <v>0.12503371086141143</v>
      </c>
      <c r="AU90" s="68">
        <f t="shared" si="236"/>
        <v>4.3773326081572583E-2</v>
      </c>
      <c r="AV90" s="68">
        <f t="shared" si="236"/>
        <v>4.0376937950491937E-2</v>
      </c>
      <c r="AW90" s="68">
        <f t="shared" si="236"/>
        <v>0.10508725523259134</v>
      </c>
      <c r="AX90" s="68" t="str">
        <f t="shared" si="236"/>
        <v>[-]</v>
      </c>
      <c r="AY90" s="68" t="str">
        <f t="shared" si="236"/>
        <v>[-]</v>
      </c>
      <c r="AZ90" s="68" t="str">
        <f t="shared" si="236"/>
        <v>[-]</v>
      </c>
      <c r="BA90" s="68" t="str">
        <f t="shared" si="236"/>
        <v>[-]</v>
      </c>
      <c r="BB90" s="68" t="str">
        <f t="shared" si="236"/>
        <v>[-]</v>
      </c>
      <c r="BC90" s="47"/>
      <c r="BD90" s="51"/>
      <c r="BE90" s="47"/>
      <c r="BF90" s="47"/>
      <c r="BG90" s="46"/>
      <c r="BH90" s="48" t="s">
        <v>45</v>
      </c>
      <c r="BI90" s="48">
        <v>1</v>
      </c>
      <c r="BJ90" s="48">
        <v>2</v>
      </c>
      <c r="BK90" s="48">
        <v>3</v>
      </c>
      <c r="BL90" s="48">
        <v>4</v>
      </c>
      <c r="BM90" s="48">
        <v>5</v>
      </c>
      <c r="BN90" s="48">
        <v>6</v>
      </c>
      <c r="BO90" s="48">
        <v>7</v>
      </c>
      <c r="BP90" s="48">
        <v>8</v>
      </c>
      <c r="BQ90" s="48">
        <v>9</v>
      </c>
      <c r="BR90" s="48">
        <v>10</v>
      </c>
      <c r="CM90" s="60"/>
      <c r="CN90" s="60"/>
      <c r="CO90" s="60"/>
      <c r="CP90" s="60"/>
      <c r="CQ90" s="60"/>
      <c r="CR90" s="60"/>
      <c r="CS90" s="60"/>
    </row>
    <row r="91" spans="1:97" ht="15.75" x14ac:dyDescent="0.3">
      <c r="A91" s="8"/>
      <c r="B91" s="97">
        <f t="shared" si="191"/>
        <v>5</v>
      </c>
      <c r="C91" s="94">
        <v>3.8533957947602684E-2</v>
      </c>
      <c r="D91" s="94">
        <v>4.8385422077754044E-2</v>
      </c>
      <c r="E91" s="94">
        <v>1.5327344360140554E-2</v>
      </c>
      <c r="F91" s="94">
        <v>1.360315251430424E-2</v>
      </c>
      <c r="G91" s="94">
        <v>6.2884446177591244E-2</v>
      </c>
      <c r="H91" s="94" t="s">
        <v>6</v>
      </c>
      <c r="I91" s="94">
        <v>2.6014053192611811E-3</v>
      </c>
      <c r="J91" s="94">
        <v>9.7971963315398231E-2</v>
      </c>
      <c r="K91" s="94">
        <v>8.2079311031748921E-3</v>
      </c>
      <c r="L91" s="94">
        <v>1.7638342073763937E-2</v>
      </c>
      <c r="M91" s="94" t="s">
        <v>6</v>
      </c>
      <c r="N91" s="94" t="s">
        <v>6</v>
      </c>
      <c r="O91" s="94" t="s">
        <v>6</v>
      </c>
      <c r="P91" s="94" t="s">
        <v>6</v>
      </c>
      <c r="Q91" s="94" t="s">
        <v>6</v>
      </c>
      <c r="R91" s="140"/>
      <c r="S91" s="20"/>
      <c r="U91" s="135"/>
      <c r="V91" s="191">
        <f t="shared" ref="V91:V106" si="237">IF(E33="[-]","",E33)</f>
        <v>-5.3333333333333337E-2</v>
      </c>
      <c r="W91" s="133">
        <f t="shared" si="225"/>
        <v>7.6556112565372494E-2</v>
      </c>
      <c r="X91" s="205">
        <f t="shared" si="226"/>
        <v>-9.0999495219185409</v>
      </c>
      <c r="Y91" s="133">
        <f t="shared" si="227"/>
        <v>170.62405353597262</v>
      </c>
      <c r="Z91" s="133">
        <f t="shared" ref="Z91:Z106" si="238">IF(Y91="","",Y91/X327)</f>
        <v>2.2334184185032229E-2</v>
      </c>
      <c r="AA91" s="133">
        <f t="shared" si="228"/>
        <v>-1.1911564898683857E-3</v>
      </c>
      <c r="AB91" s="203">
        <f t="shared" si="229"/>
        <v>0.26495922724383159</v>
      </c>
      <c r="AC91" s="133">
        <f t="shared" ref="AC91:AC106" si="239">IF(V91="","",V91-Y327)</f>
        <v>3.9406639108321297E-2</v>
      </c>
      <c r="AD91" s="203">
        <f t="shared" si="232"/>
        <v>5.7299413274626418E-3</v>
      </c>
      <c r="AE91" s="133">
        <f t="shared" si="230"/>
        <v>5.8977880817902935E-3</v>
      </c>
      <c r="AF91" s="133">
        <f t="shared" ref="AF91:AF106" si="240">IF(AD91="","",2*SQRT(AD91))</f>
        <v>0.15139275184053749</v>
      </c>
      <c r="AG91" s="133">
        <f t="shared" ref="AG91:AG106" si="241">IF(AE91="","",2*SQRT(AE91))</f>
        <v>0.15359411553559327</v>
      </c>
      <c r="AH91" s="134">
        <f t="shared" ref="AH91:AH106" si="242">IF(V91="","",AC91/AF91)</f>
        <v>0.26029409353644911</v>
      </c>
      <c r="AI91" s="150"/>
      <c r="AL91" s="15" t="s">
        <v>111</v>
      </c>
      <c r="AM91" s="79">
        <f t="shared" si="219"/>
        <v>1000</v>
      </c>
      <c r="AN91" s="68">
        <f t="shared" ref="AN91:BB91" si="243">C213</f>
        <v>-0.52526522586949331</v>
      </c>
      <c r="AO91" s="68">
        <f t="shared" si="243"/>
        <v>0.11982843258463444</v>
      </c>
      <c r="AP91" s="68">
        <f t="shared" si="243"/>
        <v>0.2786857117138416</v>
      </c>
      <c r="AQ91" s="68">
        <f t="shared" si="243"/>
        <v>8.5501340235018472E-2</v>
      </c>
      <c r="AR91" s="68">
        <f t="shared" si="243"/>
        <v>-0.32339219448612033</v>
      </c>
      <c r="AS91" s="68">
        <f t="shared" si="243"/>
        <v>0.69017111232111206</v>
      </c>
      <c r="AT91" s="68">
        <f t="shared" si="243"/>
        <v>0.15315260940761385</v>
      </c>
      <c r="AU91" s="68">
        <f t="shared" si="243"/>
        <v>0.68468634329272615</v>
      </c>
      <c r="AV91" s="68">
        <f t="shared" si="243"/>
        <v>-0.98464347767381799</v>
      </c>
      <c r="AW91" s="68">
        <f t="shared" si="243"/>
        <v>0.67146705120598726</v>
      </c>
      <c r="AX91" s="68" t="str">
        <f t="shared" si="243"/>
        <v>[-]</v>
      </c>
      <c r="AY91" s="68" t="str">
        <f t="shared" si="243"/>
        <v>[-]</v>
      </c>
      <c r="AZ91" s="68" t="str">
        <f t="shared" si="243"/>
        <v>[-]</v>
      </c>
      <c r="BA91" s="68" t="str">
        <f t="shared" si="243"/>
        <v>[-]</v>
      </c>
      <c r="BB91" s="68" t="str">
        <f t="shared" si="243"/>
        <v>[-]</v>
      </c>
      <c r="BC91" s="47"/>
      <c r="BD91" s="48">
        <f>B14</f>
        <v>1000</v>
      </c>
      <c r="BE91" s="26"/>
      <c r="BF91" s="74"/>
      <c r="BG91" s="46"/>
      <c r="BH91" s="48">
        <f>BD91</f>
        <v>1000</v>
      </c>
      <c r="BI91" s="120" t="str">
        <f t="shared" ref="BI91:BR91" si="244">C$29</f>
        <v>Lab A</v>
      </c>
      <c r="BJ91" s="120" t="str">
        <f t="shared" si="244"/>
        <v>Lab B</v>
      </c>
      <c r="BK91" s="120" t="str">
        <f t="shared" si="244"/>
        <v>Lab C</v>
      </c>
      <c r="BL91" s="120" t="str">
        <f t="shared" si="244"/>
        <v>Lab D</v>
      </c>
      <c r="BM91" s="120" t="str">
        <f t="shared" si="244"/>
        <v>Lab E</v>
      </c>
      <c r="BN91" s="120" t="str">
        <f t="shared" si="244"/>
        <v>Lab F</v>
      </c>
      <c r="BO91" s="120" t="str">
        <f t="shared" si="244"/>
        <v>Lab G</v>
      </c>
      <c r="BP91" s="120" t="str">
        <f t="shared" si="244"/>
        <v>Lab H</v>
      </c>
      <c r="BQ91" s="120" t="str">
        <f t="shared" si="244"/>
        <v>Lab I</v>
      </c>
      <c r="BR91" s="120" t="str">
        <f t="shared" si="244"/>
        <v>Lab J</v>
      </c>
      <c r="CM91" s="60"/>
      <c r="CN91" s="60"/>
      <c r="CO91" s="60"/>
      <c r="CP91" s="60"/>
      <c r="CQ91" s="60"/>
      <c r="CR91" s="60"/>
      <c r="CS91" s="60"/>
    </row>
    <row r="92" spans="1:97" ht="16.5" thickBot="1" x14ac:dyDescent="0.35">
      <c r="A92" s="8"/>
      <c r="B92" s="98">
        <f t="shared" si="191"/>
        <v>2</v>
      </c>
      <c r="C92" s="95">
        <v>4.7889812162922651E-2</v>
      </c>
      <c r="D92" s="95">
        <v>0.14608449395355386</v>
      </c>
      <c r="E92" s="95">
        <v>2.2711341595328872E-2</v>
      </c>
      <c r="F92" s="95">
        <v>2.8586643621615376E-2</v>
      </c>
      <c r="G92" s="95">
        <v>9.527752328430647E-2</v>
      </c>
      <c r="H92" s="95" t="s">
        <v>6</v>
      </c>
      <c r="I92" s="95">
        <v>6.5770663236954744E-3</v>
      </c>
      <c r="J92" s="95">
        <v>3.2829612032268245E-2</v>
      </c>
      <c r="K92" s="95">
        <v>1.637981762538274E-2</v>
      </c>
      <c r="L92" s="95">
        <v>1.7638342073763941E-2</v>
      </c>
      <c r="M92" s="95" t="s">
        <v>6</v>
      </c>
      <c r="N92" s="95" t="s">
        <v>6</v>
      </c>
      <c r="O92" s="95" t="s">
        <v>6</v>
      </c>
      <c r="P92" s="95" t="s">
        <v>6</v>
      </c>
      <c r="Q92" s="95" t="s">
        <v>6</v>
      </c>
      <c r="R92" s="140"/>
      <c r="S92" s="20"/>
      <c r="U92" s="135"/>
      <c r="V92" s="191">
        <f t="shared" si="237"/>
        <v>-5.3333333333333337E-2</v>
      </c>
      <c r="W92" s="133">
        <f t="shared" si="225"/>
        <v>7.6495523306918931E-2</v>
      </c>
      <c r="X92" s="205">
        <f t="shared" si="226"/>
        <v>-9.1143706939089171</v>
      </c>
      <c r="Y92" s="133">
        <f t="shared" si="227"/>
        <v>170.89445051079218</v>
      </c>
      <c r="Z92" s="133">
        <f t="shared" si="238"/>
        <v>2.2065999861095621E-2</v>
      </c>
      <c r="AA92" s="133">
        <f t="shared" si="228"/>
        <v>-1.1768533259250999E-3</v>
      </c>
      <c r="AB92" s="203">
        <f t="shared" si="229"/>
        <v>0.42060469057419869</v>
      </c>
      <c r="AC92" s="133">
        <f t="shared" si="239"/>
        <v>4.9610439651060871E-2</v>
      </c>
      <c r="AD92" s="203">
        <f t="shared" si="232"/>
        <v>5.7224444516245226E-3</v>
      </c>
      <c r="AE92" s="133">
        <f t="shared" si="230"/>
        <v>5.8913250377615337E-3</v>
      </c>
      <c r="AF92" s="133">
        <f t="shared" si="240"/>
        <v>0.15129368065619295</v>
      </c>
      <c r="AG92" s="133">
        <f t="shared" si="241"/>
        <v>0.15350993502391347</v>
      </c>
      <c r="AH92" s="134">
        <f t="shared" si="242"/>
        <v>0.32790820763887701</v>
      </c>
      <c r="AI92" s="150"/>
      <c r="AL92" s="102" t="s">
        <v>53</v>
      </c>
      <c r="AM92" s="123"/>
      <c r="AN92" s="124" t="str">
        <f t="shared" ref="AN92" si="245">IF(AN91="[-]","[-]",IF(ABS(AN91)&lt;=1,"pass","X"))</f>
        <v>pass</v>
      </c>
      <c r="AO92" s="124" t="str">
        <f t="shared" ref="AO92" si="246">IF(AO91="[-]","[-]",IF(ABS(AO91)&lt;=1,"pass","X"))</f>
        <v>pass</v>
      </c>
      <c r="AP92" s="124" t="str">
        <f t="shared" ref="AP92" si="247">IF(AP91="[-]","[-]",IF(ABS(AP91)&lt;=1,"pass","X"))</f>
        <v>pass</v>
      </c>
      <c r="AQ92" s="124" t="str">
        <f t="shared" ref="AQ92" si="248">IF(AQ91="[-]","[-]",IF(ABS(AQ91)&lt;=1,"pass","X"))</f>
        <v>pass</v>
      </c>
      <c r="AR92" s="124" t="str">
        <f t="shared" ref="AR92" si="249">IF(AR91="[-]","[-]",IF(ABS(AR91)&lt;=1,"pass","X"))</f>
        <v>pass</v>
      </c>
      <c r="AS92" s="124" t="str">
        <f t="shared" ref="AS92" si="250">IF(AS91="[-]","[-]",IF(ABS(AS91)&lt;=1,"pass","X"))</f>
        <v>pass</v>
      </c>
      <c r="AT92" s="124" t="str">
        <f t="shared" ref="AT92" si="251">IF(AT91="[-]","[-]",IF(ABS(AT91)&lt;=1,"pass","X"))</f>
        <v>pass</v>
      </c>
      <c r="AU92" s="124" t="str">
        <f t="shared" ref="AU92" si="252">IF(AU91="[-]","[-]",IF(ABS(AU91)&lt;=1,"pass","X"))</f>
        <v>pass</v>
      </c>
      <c r="AV92" s="124" t="str">
        <f t="shared" ref="AV92" si="253">IF(AV91="[-]","[-]",IF(ABS(AV91)&lt;=1,"pass","X"))</f>
        <v>pass</v>
      </c>
      <c r="AW92" s="124" t="str">
        <f t="shared" ref="AW92" si="254">IF(AW91="[-]","[-]",IF(ABS(AW91)&lt;=1,"pass","X"))</f>
        <v>pass</v>
      </c>
      <c r="AX92" s="124" t="str">
        <f t="shared" ref="AX92" si="255">IF(AX91="[-]","[-]",IF(ABS(AX91)&lt;=1,"pass","X"))</f>
        <v>[-]</v>
      </c>
      <c r="AY92" s="124" t="str">
        <f t="shared" ref="AY92" si="256">IF(AY91="[-]","[-]",IF(ABS(AY91)&lt;=1,"pass","X"))</f>
        <v>[-]</v>
      </c>
      <c r="AZ92" s="124" t="str">
        <f t="shared" ref="AZ92" si="257">IF(AZ91="[-]","[-]",IF(ABS(AZ91)&lt;=1,"pass","X"))</f>
        <v>[-]</v>
      </c>
      <c r="BA92" s="124" t="str">
        <f t="shared" ref="BA92" si="258">IF(BA91="[-]","[-]",IF(ABS(BA91)&lt;=1,"pass","X"))</f>
        <v>[-]</v>
      </c>
      <c r="BB92" s="124" t="str">
        <f t="shared" ref="BB92" si="259">IF(BB91="[-]","[-]",IF(ABS(BB91)&lt;=1,"pass","X"))</f>
        <v>[-]</v>
      </c>
      <c r="BC92" s="47"/>
      <c r="BD92" s="48" t="str">
        <f>BD77</f>
        <v>xCRV</v>
      </c>
      <c r="BE92" s="73" t="s">
        <v>57</v>
      </c>
      <c r="BF92" s="73" t="s">
        <v>58</v>
      </c>
      <c r="BG92" s="46"/>
      <c r="BH92" s="75" t="s">
        <v>54</v>
      </c>
      <c r="BI92" s="128" t="str">
        <f t="shared" ref="BI92:BR93" si="260">AN92</f>
        <v>pass</v>
      </c>
      <c r="BJ92" s="128" t="str">
        <f t="shared" si="260"/>
        <v>pass</v>
      </c>
      <c r="BK92" s="128" t="str">
        <f t="shared" si="260"/>
        <v>pass</v>
      </c>
      <c r="BL92" s="128" t="str">
        <f t="shared" si="260"/>
        <v>pass</v>
      </c>
      <c r="BM92" s="128" t="str">
        <f t="shared" si="260"/>
        <v>pass</v>
      </c>
      <c r="BN92" s="128" t="str">
        <f t="shared" si="260"/>
        <v>pass</v>
      </c>
      <c r="BO92" s="128" t="str">
        <f t="shared" si="260"/>
        <v>pass</v>
      </c>
      <c r="BP92" s="128" t="str">
        <f t="shared" si="260"/>
        <v>pass</v>
      </c>
      <c r="BQ92" s="128" t="str">
        <f t="shared" si="260"/>
        <v>pass</v>
      </c>
      <c r="BR92" s="128" t="str">
        <f t="shared" si="260"/>
        <v>pass</v>
      </c>
      <c r="CM92" s="60"/>
      <c r="CN92" s="60"/>
      <c r="CO92" s="60"/>
      <c r="CP92" s="60"/>
      <c r="CQ92" s="60"/>
      <c r="CR92" s="60"/>
      <c r="CS92" s="60"/>
    </row>
    <row r="93" spans="1:97" x14ac:dyDescent="0.2">
      <c r="A93" s="8"/>
      <c r="B93" s="18"/>
      <c r="C93" s="20"/>
      <c r="D93" s="20"/>
      <c r="E93" s="20"/>
      <c r="F93" s="20"/>
      <c r="G93" s="20"/>
      <c r="H93" s="20"/>
      <c r="I93" s="20"/>
      <c r="J93" s="20"/>
      <c r="K93" s="20"/>
      <c r="L93" s="20"/>
      <c r="M93" s="20"/>
      <c r="N93" s="20"/>
      <c r="O93" s="20"/>
      <c r="P93" s="20"/>
      <c r="Q93" s="20"/>
      <c r="R93" s="140"/>
      <c r="S93" s="20"/>
      <c r="U93" s="135"/>
      <c r="V93" s="191">
        <f t="shared" si="237"/>
        <v>-1.3333333333333334E-2</v>
      </c>
      <c r="W93" s="133">
        <f t="shared" si="225"/>
        <v>7.6625535643500067E-2</v>
      </c>
      <c r="X93" s="205">
        <f t="shared" si="226"/>
        <v>-2.2708669503988967</v>
      </c>
      <c r="Y93" s="133">
        <f t="shared" si="227"/>
        <v>170.31502127991723</v>
      </c>
      <c r="Z93" s="133">
        <f t="shared" si="238"/>
        <v>2.3398158587120091E-2</v>
      </c>
      <c r="AA93" s="133">
        <f t="shared" si="228"/>
        <v>-3.1197544782826788E-4</v>
      </c>
      <c r="AB93" s="203">
        <f t="shared" si="229"/>
        <v>0.40889954340808277</v>
      </c>
      <c r="AC93" s="133">
        <f t="shared" si="239"/>
        <v>4.8998392946472756E-2</v>
      </c>
      <c r="AD93" s="203">
        <f t="shared" si="232"/>
        <v>5.7340910629826887E-3</v>
      </c>
      <c r="AE93" s="133">
        <f t="shared" si="230"/>
        <v>5.795865817845771E-3</v>
      </c>
      <c r="AF93" s="133">
        <f t="shared" si="240"/>
        <v>0.15144756271373519</v>
      </c>
      <c r="AG93" s="133">
        <f t="shared" si="241"/>
        <v>0.15226116796932526</v>
      </c>
      <c r="AH93" s="134">
        <f t="shared" si="242"/>
        <v>0.32353371733745939</v>
      </c>
      <c r="AI93" s="150"/>
      <c r="AL93" s="102" t="s">
        <v>52</v>
      </c>
      <c r="AM93" s="125"/>
      <c r="AN93" s="124" t="str">
        <f>IF(AN88="[-]","[-]",IF(AND(ABS(AN91)&lt;=1,(AN88&lt;=2)),"pass",(IF(AND(ABS(AN91)&gt;1,(AN88&lt;=2)),"X","?"))))</f>
        <v>pass</v>
      </c>
      <c r="AO93" s="124" t="str">
        <f t="shared" ref="AO93:BB93" si="261">IF(AO88="[-]","[-]",IF(AND(ABS(AO91)&lt;=1,(AO88&lt;=2)),"pass",(IF(AND(ABS(AO91)&gt;1,(AO88&lt;=2)),"X","?"))))</f>
        <v>pass</v>
      </c>
      <c r="AP93" s="124" t="str">
        <f t="shared" si="261"/>
        <v>pass</v>
      </c>
      <c r="AQ93" s="124" t="str">
        <f t="shared" si="261"/>
        <v>pass</v>
      </c>
      <c r="AR93" s="124" t="str">
        <f t="shared" si="261"/>
        <v>pass</v>
      </c>
      <c r="AS93" s="124" t="str">
        <f t="shared" si="261"/>
        <v>pass</v>
      </c>
      <c r="AT93" s="124" t="str">
        <f t="shared" si="261"/>
        <v>pass</v>
      </c>
      <c r="AU93" s="124" t="str">
        <f t="shared" si="261"/>
        <v>pass</v>
      </c>
      <c r="AV93" s="124" t="str">
        <f t="shared" si="261"/>
        <v>pass</v>
      </c>
      <c r="AW93" s="124" t="str">
        <f t="shared" si="261"/>
        <v>pass</v>
      </c>
      <c r="AX93" s="124" t="str">
        <f t="shared" si="261"/>
        <v>[-]</v>
      </c>
      <c r="AY93" s="124" t="str">
        <f t="shared" si="261"/>
        <v>[-]</v>
      </c>
      <c r="AZ93" s="124" t="str">
        <f t="shared" si="261"/>
        <v>[-]</v>
      </c>
      <c r="BA93" s="124" t="str">
        <f t="shared" si="261"/>
        <v>[-]</v>
      </c>
      <c r="BB93" s="124" t="str">
        <f t="shared" si="261"/>
        <v>[-]</v>
      </c>
      <c r="BC93" s="47"/>
      <c r="BD93" s="48" t="str">
        <f>BD78</f>
        <v>(%)</v>
      </c>
      <c r="BE93" s="48" t="s">
        <v>30</v>
      </c>
      <c r="BF93" s="48" t="s">
        <v>31</v>
      </c>
      <c r="BG93" s="46"/>
      <c r="BH93" s="75" t="s">
        <v>52</v>
      </c>
      <c r="BI93" s="128" t="str">
        <f t="shared" si="260"/>
        <v>pass</v>
      </c>
      <c r="BJ93" s="128" t="str">
        <f t="shared" si="260"/>
        <v>pass</v>
      </c>
      <c r="BK93" s="128" t="str">
        <f t="shared" si="260"/>
        <v>pass</v>
      </c>
      <c r="BL93" s="128" t="str">
        <f t="shared" si="260"/>
        <v>pass</v>
      </c>
      <c r="BM93" s="128" t="str">
        <f t="shared" si="260"/>
        <v>pass</v>
      </c>
      <c r="BN93" s="128" t="str">
        <f t="shared" si="260"/>
        <v>pass</v>
      </c>
      <c r="BO93" s="128" t="str">
        <f t="shared" si="260"/>
        <v>pass</v>
      </c>
      <c r="BP93" s="128" t="str">
        <f t="shared" si="260"/>
        <v>pass</v>
      </c>
      <c r="BQ93" s="128" t="str">
        <f t="shared" si="260"/>
        <v>pass</v>
      </c>
      <c r="BR93" s="128" t="str">
        <f t="shared" si="260"/>
        <v>pass</v>
      </c>
      <c r="CM93" s="60"/>
      <c r="CN93" s="60"/>
      <c r="CO93" s="60"/>
      <c r="CP93" s="60"/>
      <c r="CQ93" s="60"/>
      <c r="CR93" s="60"/>
      <c r="CS93" s="60"/>
    </row>
    <row r="94" spans="1:97" ht="18" customHeight="1" thickBot="1" x14ac:dyDescent="0.35">
      <c r="B94" s="168" t="s">
        <v>94</v>
      </c>
      <c r="C94" s="20"/>
      <c r="D94" s="20"/>
      <c r="E94" s="20"/>
      <c r="F94" s="20"/>
      <c r="G94" s="20"/>
      <c r="H94" s="20"/>
      <c r="I94" s="20"/>
      <c r="J94" s="20"/>
      <c r="K94" s="20"/>
      <c r="L94" s="20"/>
      <c r="M94" s="20"/>
      <c r="N94" s="20"/>
      <c r="O94" s="20"/>
      <c r="P94" s="20"/>
      <c r="Q94" s="20"/>
      <c r="U94" s="135"/>
      <c r="V94" s="191">
        <f t="shared" si="237"/>
        <v>-8.6336605684532705E-2</v>
      </c>
      <c r="W94" s="133">
        <f t="shared" si="225"/>
        <v>7.7783751103890242E-2</v>
      </c>
      <c r="X94" s="205">
        <f t="shared" si="226"/>
        <v>-14.269777591761772</v>
      </c>
      <c r="Y94" s="133">
        <f t="shared" si="227"/>
        <v>165.28073438400438</v>
      </c>
      <c r="Z94" s="133">
        <f t="shared" si="238"/>
        <v>2.4838109113376163E-2</v>
      </c>
      <c r="AA94" s="133">
        <f t="shared" si="228"/>
        <v>-2.1444380324709559E-3</v>
      </c>
      <c r="AB94" s="203">
        <f t="shared" si="229"/>
        <v>0.30294662455537036</v>
      </c>
      <c r="AC94" s="133">
        <f t="shared" si="239"/>
        <v>4.2812633397809566E-2</v>
      </c>
      <c r="AD94" s="203">
        <f t="shared" si="232"/>
        <v>5.9000336277607842E-3</v>
      </c>
      <c r="AE94" s="133">
        <f t="shared" si="230"/>
        <v>6.232736210143512E-3</v>
      </c>
      <c r="AF94" s="133">
        <f t="shared" si="240"/>
        <v>0.15362335275290387</v>
      </c>
      <c r="AG94" s="133">
        <f t="shared" si="241"/>
        <v>0.15789536041497246</v>
      </c>
      <c r="AH94" s="134">
        <f t="shared" si="242"/>
        <v>0.2786857117138416</v>
      </c>
      <c r="AI94" s="150"/>
      <c r="AL94" s="125" t="s">
        <v>114</v>
      </c>
      <c r="AM94" s="125"/>
      <c r="AN94" s="146">
        <f>IF(AN89="[-]","[-]",AN89/ABS(AN85))</f>
        <v>-0.6713810406299624</v>
      </c>
      <c r="AO94" s="146">
        <f t="shared" ref="AO94:BB94" si="262">IF(AO89="[-]","[-]",AO89/ABS(AO85))</f>
        <v>0.13553273615660638</v>
      </c>
      <c r="AP94" s="146">
        <f t="shared" si="262"/>
        <v>0.28541755598539714</v>
      </c>
      <c r="AQ94" s="146">
        <f t="shared" si="262"/>
        <v>8.9673617240988976E-2</v>
      </c>
      <c r="AR94" s="146">
        <f t="shared" si="262"/>
        <v>-0.34278623241841927</v>
      </c>
      <c r="AS94" s="146">
        <f t="shared" si="262"/>
        <v>0.71159144027870758</v>
      </c>
      <c r="AT94" s="146">
        <f t="shared" si="262"/>
        <v>0.15957699235285225</v>
      </c>
      <c r="AU94" s="146">
        <f t="shared" si="262"/>
        <v>0.99903328561840177</v>
      </c>
      <c r="AV94" s="146">
        <f t="shared" si="262"/>
        <v>-1.5902755440556935</v>
      </c>
      <c r="AW94" s="146">
        <f t="shared" si="262"/>
        <v>0.70562629390359066</v>
      </c>
      <c r="AX94" s="146" t="str">
        <f t="shared" si="262"/>
        <v>[-]</v>
      </c>
      <c r="AY94" s="146" t="str">
        <f t="shared" si="262"/>
        <v>[-]</v>
      </c>
      <c r="AZ94" s="146" t="str">
        <f t="shared" si="262"/>
        <v>[-]</v>
      </c>
      <c r="BA94" s="146" t="str">
        <f t="shared" si="262"/>
        <v>[-]</v>
      </c>
      <c r="BB94" s="146" t="str">
        <f t="shared" si="262"/>
        <v>[-]</v>
      </c>
      <c r="BC94" s="47"/>
      <c r="BD94" s="50">
        <f>V36</f>
        <v>-0.12914923908234227</v>
      </c>
      <c r="BE94" s="50">
        <f>W36</f>
        <v>1.2258805326424045E-2</v>
      </c>
      <c r="BF94" s="50">
        <f>X36</f>
        <v>2.451761065284809E-2</v>
      </c>
      <c r="BG94" s="46"/>
      <c r="BH94" s="75" t="s">
        <v>51</v>
      </c>
      <c r="BI94" s="128" t="str">
        <f t="shared" ref="BI94:BR94" si="263">AN96</f>
        <v>pass</v>
      </c>
      <c r="BJ94" s="128" t="str">
        <f t="shared" si="263"/>
        <v>pass</v>
      </c>
      <c r="BK94" s="128" t="str">
        <f t="shared" si="263"/>
        <v>pass</v>
      </c>
      <c r="BL94" s="128" t="str">
        <f t="shared" si="263"/>
        <v>pass</v>
      </c>
      <c r="BM94" s="128" t="str">
        <f t="shared" si="263"/>
        <v>pass</v>
      </c>
      <c r="BN94" s="128" t="str">
        <f t="shared" si="263"/>
        <v>pass</v>
      </c>
      <c r="BO94" s="128" t="str">
        <f t="shared" si="263"/>
        <v>pass</v>
      </c>
      <c r="BP94" s="128" t="str">
        <f t="shared" si="263"/>
        <v>pass</v>
      </c>
      <c r="BQ94" s="128" t="str">
        <f t="shared" si="263"/>
        <v>?</v>
      </c>
      <c r="BR94" s="128" t="str">
        <f t="shared" si="263"/>
        <v>pass</v>
      </c>
      <c r="CM94" s="60"/>
      <c r="CN94" s="60"/>
      <c r="CO94" s="60"/>
      <c r="CP94" s="60"/>
      <c r="CQ94" s="60"/>
      <c r="CR94" s="60"/>
      <c r="CS94" s="60"/>
    </row>
    <row r="95" spans="1:97" ht="17.45" customHeight="1" x14ac:dyDescent="0.3">
      <c r="B95" s="85" t="s">
        <v>20</v>
      </c>
      <c r="C95" s="85" t="str">
        <f>C29</f>
        <v>Lab A</v>
      </c>
      <c r="D95" s="85" t="str">
        <f t="shared" ref="D95:Q95" si="264">D29</f>
        <v>Lab B</v>
      </c>
      <c r="E95" s="85" t="str">
        <f t="shared" si="264"/>
        <v>Lab C</v>
      </c>
      <c r="F95" s="85" t="str">
        <f t="shared" si="264"/>
        <v>Lab D</v>
      </c>
      <c r="G95" s="85" t="str">
        <f t="shared" si="264"/>
        <v>Lab E</v>
      </c>
      <c r="H95" s="85" t="str">
        <f t="shared" si="264"/>
        <v>Lab F</v>
      </c>
      <c r="I95" s="85" t="str">
        <f t="shared" si="264"/>
        <v>Lab G</v>
      </c>
      <c r="J95" s="85" t="str">
        <f t="shared" si="264"/>
        <v>Lab H</v>
      </c>
      <c r="K95" s="85" t="str">
        <f t="shared" si="264"/>
        <v>Lab I</v>
      </c>
      <c r="L95" s="85" t="str">
        <f t="shared" si="264"/>
        <v>Lab J</v>
      </c>
      <c r="M95" s="85" t="str">
        <f t="shared" si="264"/>
        <v>Lab K</v>
      </c>
      <c r="N95" s="85" t="str">
        <f t="shared" si="264"/>
        <v>Lab L</v>
      </c>
      <c r="O95" s="85" t="str">
        <f t="shared" si="264"/>
        <v>Lab M</v>
      </c>
      <c r="P95" s="85" t="str">
        <f t="shared" si="264"/>
        <v>Lab N</v>
      </c>
      <c r="Q95" s="85" t="str">
        <f t="shared" si="264"/>
        <v>Lab O</v>
      </c>
      <c r="R95" s="138"/>
      <c r="S95" s="18"/>
      <c r="U95" s="135"/>
      <c r="V95" s="191">
        <f t="shared" si="237"/>
        <v>-6.2173173148817928E-2</v>
      </c>
      <c r="W95" s="133">
        <f t="shared" si="225"/>
        <v>7.7881426337021942E-2</v>
      </c>
      <c r="X95" s="205">
        <f t="shared" si="226"/>
        <v>-10.250268455924175</v>
      </c>
      <c r="Y95" s="133">
        <f t="shared" si="227"/>
        <v>164.86641965963511</v>
      </c>
      <c r="Z95" s="133">
        <f t="shared" si="238"/>
        <v>2.4257436505200802E-2</v>
      </c>
      <c r="AA95" s="133">
        <f t="shared" si="228"/>
        <v>-1.5081617999843063E-3</v>
      </c>
      <c r="AB95" s="203">
        <f t="shared" si="229"/>
        <v>0.51717272411692294</v>
      </c>
      <c r="AC95" s="133">
        <f t="shared" si="239"/>
        <v>5.6008211244408967E-2</v>
      </c>
      <c r="AD95" s="203">
        <f t="shared" si="232"/>
        <v>5.9183826852624612E-3</v>
      </c>
      <c r="AE95" s="133">
        <f t="shared" si="230"/>
        <v>6.2861668095049658E-3</v>
      </c>
      <c r="AF95" s="133">
        <f t="shared" si="240"/>
        <v>0.15386205101014949</v>
      </c>
      <c r="AG95" s="133">
        <f t="shared" si="241"/>
        <v>0.15857070107059457</v>
      </c>
      <c r="AH95" s="134">
        <f t="shared" si="242"/>
        <v>0.36401575877026621</v>
      </c>
      <c r="AI95" s="150"/>
      <c r="AL95" s="102" t="s">
        <v>106</v>
      </c>
      <c r="AM95" s="125"/>
      <c r="AN95" s="146">
        <f>IF(AN85="[-]","[-]",NORMDIST(_xlfn.NORM.INV(0.975,AN84,ABS(AN85)/2),$BD$94,$BE$94,TRUE)-NORMDIST(_xlfn.NORM.INV(0.025,AN84,ABS(AN85)/2),$BD$94,$BE$94,TRUE))</f>
        <v>0.89592901306464712</v>
      </c>
      <c r="AO95" s="146">
        <f t="shared" ref="AO95:BB95" si="265">IF(AO85="[-]","[-]",NORMDIST(_xlfn.NORM.INV(0.975,AO84,ABS(AO85)/2),$BD$94,$BE$94,TRUE)-NORMDIST(_xlfn.NORM.INV(0.025,AO84,ABS(AO85)/2),$BD$94,$BE$94,TRUE))</f>
        <v>0.99999421550884282</v>
      </c>
      <c r="AP95" s="146">
        <f t="shared" si="265"/>
        <v>1</v>
      </c>
      <c r="AQ95" s="146">
        <f t="shared" si="265"/>
        <v>0.99999999999981015</v>
      </c>
      <c r="AR95" s="146">
        <f t="shared" si="265"/>
        <v>0.99999855210123589</v>
      </c>
      <c r="AS95" s="146">
        <f t="shared" si="265"/>
        <v>0.99778764416284049</v>
      </c>
      <c r="AT95" s="146">
        <f t="shared" si="265"/>
        <v>0.99999999999999956</v>
      </c>
      <c r="AU95" s="146">
        <f t="shared" si="265"/>
        <v>0.48140632425569729</v>
      </c>
      <c r="AV95" s="146">
        <f t="shared" si="265"/>
        <v>0.10663888533791881</v>
      </c>
      <c r="AW95" s="146">
        <f t="shared" si="265"/>
        <v>0.98739043928420767</v>
      </c>
      <c r="AX95" s="146" t="str">
        <f t="shared" si="265"/>
        <v>[-]</v>
      </c>
      <c r="AY95" s="146" t="str">
        <f t="shared" si="265"/>
        <v>[-]</v>
      </c>
      <c r="AZ95" s="146" t="str">
        <f t="shared" si="265"/>
        <v>[-]</v>
      </c>
      <c r="BA95" s="146" t="str">
        <f t="shared" si="265"/>
        <v>[-]</v>
      </c>
      <c r="BB95" s="146" t="str">
        <f t="shared" si="265"/>
        <v>[-]</v>
      </c>
      <c r="BC95" s="47"/>
      <c r="CM95" s="60"/>
      <c r="CN95" s="60"/>
      <c r="CO95" s="60"/>
      <c r="CP95" s="60"/>
      <c r="CQ95" s="60"/>
      <c r="CR95" s="60"/>
      <c r="CS95" s="60"/>
    </row>
    <row r="96" spans="1:97" ht="16.5" customHeight="1" thickBot="1" x14ac:dyDescent="0.25">
      <c r="B96" s="99"/>
      <c r="C96" s="99"/>
      <c r="D96" s="99"/>
      <c r="E96" s="99"/>
      <c r="F96" s="99"/>
      <c r="G96" s="99"/>
      <c r="H96" s="99"/>
      <c r="I96" s="99"/>
      <c r="J96" s="99"/>
      <c r="K96" s="99"/>
      <c r="L96" s="99"/>
      <c r="M96" s="100"/>
      <c r="N96" s="100"/>
      <c r="O96" s="100"/>
      <c r="P96" s="100"/>
      <c r="Q96" s="100"/>
      <c r="R96" s="139"/>
      <c r="S96" s="17"/>
      <c r="U96" s="135"/>
      <c r="V96" s="191">
        <f t="shared" si="237"/>
        <v>-8.7776678878080439E-2</v>
      </c>
      <c r="W96" s="133">
        <f t="shared" si="225"/>
        <v>7.7757995994650123E-2</v>
      </c>
      <c r="X96" s="205">
        <f t="shared" si="226"/>
        <v>-14.517406120877315</v>
      </c>
      <c r="Y96" s="133">
        <f t="shared" si="227"/>
        <v>165.39024153604194</v>
      </c>
      <c r="Z96" s="133">
        <f t="shared" si="238"/>
        <v>2.5179278960795116E-2</v>
      </c>
      <c r="AA96" s="133">
        <f t="shared" si="228"/>
        <v>-2.2101534837233199E-3</v>
      </c>
      <c r="AB96" s="203">
        <f t="shared" si="229"/>
        <v>0.31424122602533372</v>
      </c>
      <c r="AC96" s="133">
        <f t="shared" si="239"/>
        <v>4.3588973282893323E-2</v>
      </c>
      <c r="AD96" s="203">
        <f t="shared" si="232"/>
        <v>5.8940643171306534E-3</v>
      </c>
      <c r="AE96" s="133">
        <f t="shared" si="230"/>
        <v>6.2163822104488479E-3</v>
      </c>
      <c r="AF96" s="133">
        <f t="shared" si="240"/>
        <v>0.15354561950287809</v>
      </c>
      <c r="AG96" s="133">
        <f t="shared" si="241"/>
        <v>0.15768807450722261</v>
      </c>
      <c r="AH96" s="134">
        <f t="shared" si="242"/>
        <v>0.2838828839534317</v>
      </c>
      <c r="AI96" s="150"/>
      <c r="AL96" s="102" t="s">
        <v>51</v>
      </c>
      <c r="AM96" s="125"/>
      <c r="AN96" s="124" t="str">
        <f>IF(AN95="[-]","[-]",IF((AND(AN95&gt;=0.35,ABS(AN91)&lt;=1)),"pass",IF(ABS(AN91)&gt;1,"X","?")))</f>
        <v>pass</v>
      </c>
      <c r="AO96" s="124" t="str">
        <f t="shared" ref="AO96:BB96" si="266">IF(AO95="[-]","[-]",IF((AND(AO95&gt;=0.35,ABS(AO91)&lt;=1)),"pass",IF(ABS(AO91)&gt;1,"X","?")))</f>
        <v>pass</v>
      </c>
      <c r="AP96" s="124" t="str">
        <f t="shared" si="266"/>
        <v>pass</v>
      </c>
      <c r="AQ96" s="124" t="str">
        <f t="shared" si="266"/>
        <v>pass</v>
      </c>
      <c r="AR96" s="124" t="str">
        <f t="shared" si="266"/>
        <v>pass</v>
      </c>
      <c r="AS96" s="124" t="str">
        <f t="shared" si="266"/>
        <v>pass</v>
      </c>
      <c r="AT96" s="124" t="str">
        <f t="shared" si="266"/>
        <v>pass</v>
      </c>
      <c r="AU96" s="124" t="str">
        <f t="shared" si="266"/>
        <v>pass</v>
      </c>
      <c r="AV96" s="124" t="str">
        <f t="shared" si="266"/>
        <v>?</v>
      </c>
      <c r="AW96" s="124" t="str">
        <f t="shared" si="266"/>
        <v>pass</v>
      </c>
      <c r="AX96" s="124" t="str">
        <f t="shared" si="266"/>
        <v>[-]</v>
      </c>
      <c r="AY96" s="124" t="str">
        <f t="shared" si="266"/>
        <v>[-]</v>
      </c>
      <c r="AZ96" s="124" t="str">
        <f t="shared" si="266"/>
        <v>[-]</v>
      </c>
      <c r="BA96" s="124" t="str">
        <f t="shared" si="266"/>
        <v>[-]</v>
      </c>
      <c r="BB96" s="124" t="str">
        <f t="shared" si="266"/>
        <v>[-]</v>
      </c>
      <c r="BC96" s="47"/>
      <c r="BD96" s="8"/>
      <c r="BE96" s="47"/>
      <c r="BF96" s="47"/>
      <c r="BG96" s="46"/>
      <c r="CM96" s="60"/>
      <c r="CN96" s="60"/>
      <c r="CO96" s="60"/>
      <c r="CP96" s="60"/>
      <c r="CQ96" s="60"/>
      <c r="CR96" s="60"/>
      <c r="CS96" s="60"/>
    </row>
    <row r="97" spans="1:97" ht="15.75" customHeight="1" thickTop="1" x14ac:dyDescent="0.2">
      <c r="A97" s="8"/>
      <c r="B97" s="97">
        <f t="shared" ref="B97:B114" si="267">B31</f>
        <v>10000</v>
      </c>
      <c r="C97" s="169">
        <v>1</v>
      </c>
      <c r="D97" s="169">
        <v>1</v>
      </c>
      <c r="E97" s="169">
        <v>1</v>
      </c>
      <c r="F97" s="169">
        <v>1</v>
      </c>
      <c r="G97" s="169">
        <v>1</v>
      </c>
      <c r="H97" s="169">
        <v>1</v>
      </c>
      <c r="I97" s="169">
        <v>1</v>
      </c>
      <c r="J97" s="169">
        <v>1</v>
      </c>
      <c r="K97" s="169">
        <v>1</v>
      </c>
      <c r="L97" s="169">
        <v>1</v>
      </c>
      <c r="M97" s="169" t="s">
        <v>6</v>
      </c>
      <c r="N97" s="169" t="s">
        <v>6</v>
      </c>
      <c r="O97" s="169" t="s">
        <v>6</v>
      </c>
      <c r="P97" s="169" t="s">
        <v>6</v>
      </c>
      <c r="Q97" s="169" t="s">
        <v>6</v>
      </c>
      <c r="R97" s="140"/>
      <c r="S97" s="20"/>
      <c r="U97" s="135"/>
      <c r="V97" s="191">
        <f t="shared" si="237"/>
        <v>-5.2023973744139203E-2</v>
      </c>
      <c r="W97" s="133">
        <f t="shared" si="225"/>
        <v>7.7651518535306413E-2</v>
      </c>
      <c r="X97" s="205">
        <f t="shared" si="226"/>
        <v>-8.6278704534581419</v>
      </c>
      <c r="Y97" s="133">
        <f t="shared" si="227"/>
        <v>165.84412593876726</v>
      </c>
      <c r="Z97" s="133">
        <f t="shared" si="238"/>
        <v>2.4887927737870349E-2</v>
      </c>
      <c r="AA97" s="133">
        <f t="shared" si="228"/>
        <v>-1.2947688991810009E-3</v>
      </c>
      <c r="AB97" s="203">
        <f t="shared" si="229"/>
        <v>1.1577982786186047</v>
      </c>
      <c r="AC97" s="133">
        <f t="shared" si="239"/>
        <v>8.3553837828861138E-2</v>
      </c>
      <c r="AD97" s="203">
        <f t="shared" si="232"/>
        <v>5.8796901412242917E-3</v>
      </c>
      <c r="AE97" s="133">
        <f t="shared" si="230"/>
        <v>6.1995770153035774E-3</v>
      </c>
      <c r="AF97" s="133">
        <f t="shared" si="240"/>
        <v>0.15335827517580253</v>
      </c>
      <c r="AG97" s="133">
        <f t="shared" si="241"/>
        <v>0.15747478547759419</v>
      </c>
      <c r="AH97" s="134">
        <f t="shared" si="242"/>
        <v>0.54482770970838745</v>
      </c>
      <c r="AI97" s="150"/>
      <c r="AL97" s="59"/>
      <c r="AM97" s="64"/>
      <c r="AN97" s="52"/>
      <c r="AO97" s="52"/>
      <c r="AP97" s="52"/>
      <c r="AQ97" s="52"/>
      <c r="AR97" s="52"/>
      <c r="AS97" s="52"/>
      <c r="AT97" s="52"/>
      <c r="AU97" s="52"/>
      <c r="AV97" s="52"/>
      <c r="AW97" s="52"/>
      <c r="AX97" s="71"/>
      <c r="AY97" s="118"/>
      <c r="AZ97" s="71"/>
      <c r="BA97" s="71"/>
      <c r="BB97" s="71"/>
      <c r="BC97" s="47"/>
      <c r="BD97" s="8"/>
      <c r="BE97" s="47"/>
      <c r="BF97" s="47"/>
      <c r="BG97" s="46"/>
      <c r="CM97" s="60"/>
      <c r="CN97" s="60"/>
      <c r="CO97" s="60"/>
      <c r="CP97" s="60"/>
      <c r="CQ97" s="60"/>
      <c r="CR97" s="60"/>
      <c r="CS97" s="60"/>
    </row>
    <row r="98" spans="1:97" ht="15.75" customHeight="1" x14ac:dyDescent="0.2">
      <c r="A98" s="8"/>
      <c r="B98" s="97">
        <f t="shared" si="267"/>
        <v>7500</v>
      </c>
      <c r="C98" s="169">
        <v>1</v>
      </c>
      <c r="D98" s="169">
        <v>1</v>
      </c>
      <c r="E98" s="169">
        <v>1</v>
      </c>
      <c r="F98" s="169">
        <v>1</v>
      </c>
      <c r="G98" s="169">
        <v>1</v>
      </c>
      <c r="H98" s="169">
        <v>1</v>
      </c>
      <c r="I98" s="169">
        <v>1</v>
      </c>
      <c r="J98" s="169">
        <v>1</v>
      </c>
      <c r="K98" s="169">
        <v>1</v>
      </c>
      <c r="L98" s="169">
        <v>1</v>
      </c>
      <c r="M98" s="169" t="s">
        <v>6</v>
      </c>
      <c r="N98" s="169" t="s">
        <v>6</v>
      </c>
      <c r="O98" s="169" t="s">
        <v>6</v>
      </c>
      <c r="P98" s="169" t="s">
        <v>6</v>
      </c>
      <c r="Q98" s="169" t="s">
        <v>6</v>
      </c>
      <c r="R98" s="140"/>
      <c r="S98" s="20"/>
      <c r="U98" s="135"/>
      <c r="V98" s="191">
        <f t="shared" si="237"/>
        <v>-2.3315528193952027E-2</v>
      </c>
      <c r="W98" s="133">
        <f t="shared" si="225"/>
        <v>7.7833863647945326E-2</v>
      </c>
      <c r="X98" s="205">
        <f t="shared" si="226"/>
        <v>-3.8486470074802659</v>
      </c>
      <c r="Y98" s="133">
        <f t="shared" si="227"/>
        <v>165.06797424724834</v>
      </c>
      <c r="Z98" s="133">
        <f t="shared" si="238"/>
        <v>2.6016925013672188E-2</v>
      </c>
      <c r="AA98" s="133">
        <f t="shared" si="228"/>
        <v>-6.0659834867620962E-4</v>
      </c>
      <c r="AB98" s="203">
        <f t="shared" si="229"/>
        <v>2.0896056933498155</v>
      </c>
      <c r="AC98" s="133">
        <f t="shared" si="239"/>
        <v>0.11251249636052033</v>
      </c>
      <c r="AD98" s="203">
        <f t="shared" si="232"/>
        <v>5.9004969281772355E-3</v>
      </c>
      <c r="AE98" s="133">
        <f t="shared" si="230"/>
        <v>6.2640792421077077E-3</v>
      </c>
      <c r="AF98" s="133">
        <f t="shared" si="240"/>
        <v>0.15362938427497827</v>
      </c>
      <c r="AG98" s="133">
        <f t="shared" si="241"/>
        <v>0.15829187271755563</v>
      </c>
      <c r="AH98" s="134">
        <f t="shared" si="242"/>
        <v>0.73236312761064237</v>
      </c>
      <c r="AI98" s="150"/>
      <c r="AL98" s="59"/>
      <c r="AM98" s="64"/>
      <c r="AN98" s="156">
        <f>AN82+$AO$3</f>
        <v>1.3000000000000003</v>
      </c>
      <c r="AO98" s="156">
        <f t="shared" ref="AO98:BB98" si="268">AO82+$AO$3</f>
        <v>2.2999999999999989</v>
      </c>
      <c r="AP98" s="156">
        <f t="shared" si="268"/>
        <v>3.2999999999999989</v>
      </c>
      <c r="AQ98" s="156">
        <f t="shared" si="268"/>
        <v>4.2999999999999989</v>
      </c>
      <c r="AR98" s="156">
        <f t="shared" si="268"/>
        <v>5.2999999999999989</v>
      </c>
      <c r="AS98" s="156">
        <f t="shared" si="268"/>
        <v>6.2999999999999989</v>
      </c>
      <c r="AT98" s="156">
        <f t="shared" si="268"/>
        <v>7.2999999999999989</v>
      </c>
      <c r="AU98" s="156">
        <f t="shared" si="268"/>
        <v>8.3000000000000043</v>
      </c>
      <c r="AV98" s="156">
        <f t="shared" si="268"/>
        <v>9.3000000000000043</v>
      </c>
      <c r="AW98" s="156">
        <f t="shared" si="268"/>
        <v>10.300000000000004</v>
      </c>
      <c r="AX98" s="156">
        <f t="shared" si="268"/>
        <v>11.300000000000004</v>
      </c>
      <c r="AY98" s="156">
        <f t="shared" si="268"/>
        <v>12.300000000000004</v>
      </c>
      <c r="AZ98" s="156">
        <f t="shared" si="268"/>
        <v>13.300000000000004</v>
      </c>
      <c r="BA98" s="156">
        <f t="shared" si="268"/>
        <v>14.300000000000004</v>
      </c>
      <c r="BB98" s="156">
        <f t="shared" si="268"/>
        <v>15.300000000000004</v>
      </c>
      <c r="BC98" s="47"/>
      <c r="BD98" s="8"/>
      <c r="BE98" s="47"/>
      <c r="BF98" s="47"/>
      <c r="BG98" s="46"/>
      <c r="CM98" s="60"/>
      <c r="CN98" s="60"/>
      <c r="CO98" s="60"/>
      <c r="CP98" s="60"/>
      <c r="CQ98" s="60"/>
      <c r="CR98" s="60"/>
      <c r="CS98" s="60"/>
    </row>
    <row r="99" spans="1:97" ht="15.75" customHeight="1" x14ac:dyDescent="0.2">
      <c r="A99" s="8"/>
      <c r="B99" s="97">
        <f t="shared" si="267"/>
        <v>5000</v>
      </c>
      <c r="C99" s="169">
        <v>1</v>
      </c>
      <c r="D99" s="169">
        <v>1</v>
      </c>
      <c r="E99" s="169">
        <v>1</v>
      </c>
      <c r="F99" s="169">
        <v>1</v>
      </c>
      <c r="G99" s="169">
        <v>1</v>
      </c>
      <c r="H99" s="169">
        <v>1</v>
      </c>
      <c r="I99" s="169">
        <v>1</v>
      </c>
      <c r="J99" s="169">
        <v>1</v>
      </c>
      <c r="K99" s="169">
        <v>1</v>
      </c>
      <c r="L99" s="169">
        <v>1</v>
      </c>
      <c r="M99" s="169" t="s">
        <v>6</v>
      </c>
      <c r="N99" s="169" t="s">
        <v>6</v>
      </c>
      <c r="O99" s="169" t="s">
        <v>6</v>
      </c>
      <c r="P99" s="169" t="s">
        <v>6</v>
      </c>
      <c r="Q99" s="169" t="s">
        <v>6</v>
      </c>
      <c r="R99" s="140"/>
      <c r="S99" s="20"/>
      <c r="U99" s="135"/>
      <c r="V99" s="191">
        <f t="shared" si="237"/>
        <v>6.9371224343454177E-2</v>
      </c>
      <c r="W99" s="133">
        <f t="shared" si="225"/>
        <v>8.0812754439089057E-2</v>
      </c>
      <c r="X99" s="205">
        <f t="shared" si="226"/>
        <v>10.622323908085544</v>
      </c>
      <c r="Y99" s="133">
        <f t="shared" si="227"/>
        <v>153.12291239801161</v>
      </c>
      <c r="Z99" s="133">
        <f t="shared" si="238"/>
        <v>3.5862977158897864E-2</v>
      </c>
      <c r="AA99" s="133">
        <f t="shared" si="228"/>
        <v>2.4878586341140767E-3</v>
      </c>
      <c r="AB99" s="203">
        <f t="shared" si="229"/>
        <v>1.9287828046277759E-2</v>
      </c>
      <c r="AC99" s="133">
        <f t="shared" si="239"/>
        <v>-1.1223325857822763E-2</v>
      </c>
      <c r="AD99" s="203">
        <f t="shared" si="232"/>
        <v>6.2964908891951178E-3</v>
      </c>
      <c r="AE99" s="133">
        <f t="shared" si="230"/>
        <v>6.896903828563593E-3</v>
      </c>
      <c r="AF99" s="133">
        <f t="shared" si="240"/>
        <v>0.15870086186527302</v>
      </c>
      <c r="AG99" s="133">
        <f t="shared" si="241"/>
        <v>0.16609519955210739</v>
      </c>
      <c r="AH99" s="134">
        <f t="shared" si="242"/>
        <v>-7.0720005713331646E-2</v>
      </c>
      <c r="AI99" s="150"/>
      <c r="AL99" s="59"/>
      <c r="AM99" s="113" t="str">
        <f t="shared" ref="AM99:BB99" si="269">B$29</f>
        <v>Set Point</v>
      </c>
      <c r="AN99" s="113" t="str">
        <f t="shared" si="269"/>
        <v>Lab A</v>
      </c>
      <c r="AO99" s="113" t="str">
        <f t="shared" si="269"/>
        <v>Lab B</v>
      </c>
      <c r="AP99" s="113" t="str">
        <f t="shared" si="269"/>
        <v>Lab C</v>
      </c>
      <c r="AQ99" s="113" t="str">
        <f t="shared" si="269"/>
        <v>Lab D</v>
      </c>
      <c r="AR99" s="113" t="str">
        <f t="shared" si="269"/>
        <v>Lab E</v>
      </c>
      <c r="AS99" s="113" t="str">
        <f t="shared" si="269"/>
        <v>Lab F</v>
      </c>
      <c r="AT99" s="113" t="str">
        <f t="shared" si="269"/>
        <v>Lab G</v>
      </c>
      <c r="AU99" s="113" t="str">
        <f t="shared" si="269"/>
        <v>Lab H</v>
      </c>
      <c r="AV99" s="113" t="str">
        <f t="shared" si="269"/>
        <v>Lab I</v>
      </c>
      <c r="AW99" s="113" t="str">
        <f t="shared" si="269"/>
        <v>Lab J</v>
      </c>
      <c r="AX99" s="113" t="str">
        <f t="shared" si="269"/>
        <v>Lab K</v>
      </c>
      <c r="AY99" s="113" t="str">
        <f t="shared" si="269"/>
        <v>Lab L</v>
      </c>
      <c r="AZ99" s="113" t="str">
        <f t="shared" si="269"/>
        <v>Lab M</v>
      </c>
      <c r="BA99" s="113" t="str">
        <f t="shared" si="269"/>
        <v>Lab N</v>
      </c>
      <c r="BB99" s="113" t="str">
        <f t="shared" si="269"/>
        <v>Lab O</v>
      </c>
      <c r="BC99" s="47"/>
      <c r="CM99" s="60"/>
      <c r="CN99" s="60"/>
      <c r="CO99" s="60"/>
      <c r="CP99" s="60"/>
      <c r="CQ99" s="60"/>
      <c r="CR99" s="60"/>
      <c r="CS99" s="60"/>
    </row>
    <row r="100" spans="1:97" ht="15.75" customHeight="1" x14ac:dyDescent="0.3">
      <c r="A100" s="8"/>
      <c r="B100" s="97">
        <f t="shared" si="267"/>
        <v>2500</v>
      </c>
      <c r="C100" s="169">
        <v>1</v>
      </c>
      <c r="D100" s="169">
        <v>1</v>
      </c>
      <c r="E100" s="169">
        <v>1</v>
      </c>
      <c r="F100" s="169">
        <v>1</v>
      </c>
      <c r="G100" s="169">
        <v>1</v>
      </c>
      <c r="H100" s="169">
        <v>1</v>
      </c>
      <c r="I100" s="169">
        <v>1</v>
      </c>
      <c r="J100" s="169">
        <v>1</v>
      </c>
      <c r="K100" s="169">
        <v>1</v>
      </c>
      <c r="L100" s="169">
        <v>1</v>
      </c>
      <c r="M100" s="169" t="s">
        <v>6</v>
      </c>
      <c r="N100" s="169" t="s">
        <v>6</v>
      </c>
      <c r="O100" s="169" t="s">
        <v>6</v>
      </c>
      <c r="P100" s="169" t="s">
        <v>6</v>
      </c>
      <c r="Q100" s="169" t="s">
        <v>6</v>
      </c>
      <c r="R100" s="140"/>
      <c r="S100" s="20"/>
      <c r="U100" s="135"/>
      <c r="V100" s="191">
        <f t="shared" si="237"/>
        <v>8.8776536642593842E-2</v>
      </c>
      <c r="W100" s="133">
        <f t="shared" si="225"/>
        <v>8.0836455478601202E-2</v>
      </c>
      <c r="X100" s="205">
        <f t="shared" si="226"/>
        <v>13.585751723785366</v>
      </c>
      <c r="Y100" s="133">
        <f t="shared" si="227"/>
        <v>153.03313507802577</v>
      </c>
      <c r="Z100" s="133">
        <f t="shared" si="238"/>
        <v>3.6131654611147326E-2</v>
      </c>
      <c r="AA100" s="133">
        <f t="shared" si="228"/>
        <v>3.2076431595440655E-3</v>
      </c>
      <c r="AB100" s="203">
        <f t="shared" si="229"/>
        <v>1.6937888074652838E-2</v>
      </c>
      <c r="AC100" s="133">
        <f t="shared" si="239"/>
        <v>-1.0520512377583807E-2</v>
      </c>
      <c r="AD100" s="203">
        <f t="shared" si="232"/>
        <v>6.2984290617676556E-3</v>
      </c>
      <c r="AE100" s="133">
        <f t="shared" si="230"/>
        <v>6.84928759786671E-3</v>
      </c>
      <c r="AF100" s="133">
        <f t="shared" si="240"/>
        <v>0.15872528546854348</v>
      </c>
      <c r="AG100" s="133">
        <f t="shared" si="241"/>
        <v>0.16552084579129855</v>
      </c>
      <c r="AH100" s="134">
        <f t="shared" si="242"/>
        <v>-6.6281262916164582E-2</v>
      </c>
      <c r="AI100" s="150"/>
      <c r="AL100" s="60" t="s">
        <v>112</v>
      </c>
      <c r="AM100" s="66">
        <f>B15</f>
        <v>750</v>
      </c>
      <c r="AN100" s="49">
        <f t="shared" ref="AN100:BB100" si="270">C37</f>
        <v>-0.15150169460313334</v>
      </c>
      <c r="AO100" s="68">
        <f t="shared" si="270"/>
        <v>-0.12428856892815821</v>
      </c>
      <c r="AP100" s="68">
        <f t="shared" si="270"/>
        <v>-6.2173173148817928E-2</v>
      </c>
      <c r="AQ100" s="68">
        <f t="shared" si="270"/>
        <v>-0.10451878642394703</v>
      </c>
      <c r="AR100" s="68">
        <f t="shared" si="270"/>
        <v>-0.15</v>
      </c>
      <c r="AS100" s="68">
        <f t="shared" si="270"/>
        <v>-3.2023784850560129E-2</v>
      </c>
      <c r="AT100" s="68">
        <f t="shared" si="270"/>
        <v>-0.09</v>
      </c>
      <c r="AU100" s="68">
        <f t="shared" si="270"/>
        <v>-8.1304560369949E-2</v>
      </c>
      <c r="AV100" s="68">
        <f t="shared" si="270"/>
        <v>-0.15857279256892912</v>
      </c>
      <c r="AW100" s="68">
        <f t="shared" si="270"/>
        <v>-5.1761623278772914E-2</v>
      </c>
      <c r="AX100" s="68" t="str">
        <f t="shared" si="270"/>
        <v>[-]</v>
      </c>
      <c r="AY100" s="68" t="str">
        <f t="shared" si="270"/>
        <v>[-]</v>
      </c>
      <c r="AZ100" s="68" t="str">
        <f t="shared" si="270"/>
        <v>[-]</v>
      </c>
      <c r="BA100" s="68" t="str">
        <f t="shared" si="270"/>
        <v>[-]</v>
      </c>
      <c r="BB100" s="68" t="str">
        <f t="shared" si="270"/>
        <v>[-]</v>
      </c>
      <c r="BC100" s="47"/>
      <c r="CM100" s="60"/>
      <c r="CN100" s="60"/>
      <c r="CO100" s="60"/>
      <c r="CP100" s="60"/>
      <c r="CQ100" s="60"/>
      <c r="CR100" s="60"/>
      <c r="CS100" s="60"/>
    </row>
    <row r="101" spans="1:97" ht="15.75" x14ac:dyDescent="0.3">
      <c r="A101" s="8"/>
      <c r="B101" s="97">
        <f t="shared" si="267"/>
        <v>1000</v>
      </c>
      <c r="C101" s="169">
        <v>1</v>
      </c>
      <c r="D101" s="169">
        <v>1</v>
      </c>
      <c r="E101" s="169">
        <v>1</v>
      </c>
      <c r="F101" s="169">
        <v>1</v>
      </c>
      <c r="G101" s="169">
        <v>1</v>
      </c>
      <c r="H101" s="169">
        <v>1</v>
      </c>
      <c r="I101" s="169">
        <v>1</v>
      </c>
      <c r="J101" s="169">
        <v>1</v>
      </c>
      <c r="K101" s="169">
        <v>1</v>
      </c>
      <c r="L101" s="169">
        <v>1</v>
      </c>
      <c r="M101" s="169" t="s">
        <v>6</v>
      </c>
      <c r="N101" s="169" t="s">
        <v>6</v>
      </c>
      <c r="O101" s="169" t="s">
        <v>6</v>
      </c>
      <c r="P101" s="169" t="s">
        <v>6</v>
      </c>
      <c r="Q101" s="169" t="s">
        <v>6</v>
      </c>
      <c r="R101" s="140"/>
      <c r="S101" s="20"/>
      <c r="U101" s="135"/>
      <c r="V101" s="191">
        <f t="shared" si="237"/>
        <v>0.11202616042011836</v>
      </c>
      <c r="W101" s="133">
        <f t="shared" si="225"/>
        <v>8.0990464897978107E-2</v>
      </c>
      <c r="X101" s="205">
        <f t="shared" si="226"/>
        <v>17.078576423453196</v>
      </c>
      <c r="Y101" s="133">
        <f t="shared" si="227"/>
        <v>152.45168056644488</v>
      </c>
      <c r="Z101" s="133">
        <f t="shared" si="238"/>
        <v>3.7185250263862726E-2</v>
      </c>
      <c r="AA101" s="133">
        <f t="shared" si="228"/>
        <v>4.1657208113217341E-3</v>
      </c>
      <c r="AB101" s="203">
        <f t="shared" si="229"/>
        <v>6.9185519361274509E-3</v>
      </c>
      <c r="AC101" s="133">
        <f t="shared" si="239"/>
        <v>6.736611380211005E-3</v>
      </c>
      <c r="AD101" s="203">
        <f t="shared" si="232"/>
        <v>6.3155404135837112E-3</v>
      </c>
      <c r="AE101" s="133">
        <f t="shared" si="230"/>
        <v>7.0001983003889793E-3</v>
      </c>
      <c r="AF101" s="133">
        <f t="shared" si="240"/>
        <v>0.15894074887936965</v>
      </c>
      <c r="AG101" s="133">
        <f t="shared" si="241"/>
        <v>0.16733437543301113</v>
      </c>
      <c r="AH101" s="134">
        <f t="shared" si="242"/>
        <v>4.2384419525567055E-2</v>
      </c>
      <c r="AI101" s="150"/>
      <c r="AL101" s="60" t="s">
        <v>107</v>
      </c>
      <c r="AM101" s="79">
        <f t="shared" ref="AM101:AM107" si="271">AM100</f>
        <v>750</v>
      </c>
      <c r="AN101" s="68">
        <f t="shared" ref="AN101:BB101" si="272">C59</f>
        <v>5.000000000000001E-2</v>
      </c>
      <c r="AO101" s="68">
        <f t="shared" si="272"/>
        <v>6.3433333333333328E-2</v>
      </c>
      <c r="AP101" s="68">
        <f t="shared" si="272"/>
        <v>0.15</v>
      </c>
      <c r="AQ101" s="68">
        <f t="shared" si="272"/>
        <v>0.10000000000000002</v>
      </c>
      <c r="AR101" s="68">
        <f t="shared" si="272"/>
        <v>0.09</v>
      </c>
      <c r="AS101" s="68">
        <f t="shared" si="272"/>
        <v>0.13</v>
      </c>
      <c r="AT101" s="68">
        <f t="shared" si="272"/>
        <v>0.11</v>
      </c>
      <c r="AU101" s="68">
        <f t="shared" si="272"/>
        <v>0.03</v>
      </c>
      <c r="AV101" s="68">
        <f t="shared" si="272"/>
        <v>2.5000000000000005E-2</v>
      </c>
      <c r="AW101" s="68">
        <f t="shared" si="272"/>
        <v>0.1</v>
      </c>
      <c r="AX101" s="68" t="str">
        <f t="shared" si="272"/>
        <v>[-]</v>
      </c>
      <c r="AY101" s="68" t="str">
        <f t="shared" si="272"/>
        <v>[-]</v>
      </c>
      <c r="AZ101" s="68" t="str">
        <f t="shared" si="272"/>
        <v>[-]</v>
      </c>
      <c r="BA101" s="68" t="str">
        <f t="shared" si="272"/>
        <v>[-]</v>
      </c>
      <c r="BB101" s="68" t="str">
        <f t="shared" si="272"/>
        <v>[-]</v>
      </c>
      <c r="BC101" s="47"/>
      <c r="CM101" s="60"/>
      <c r="CN101" s="60"/>
      <c r="CO101" s="60"/>
      <c r="CP101" s="60"/>
      <c r="CQ101" s="60"/>
      <c r="CR101" s="60"/>
      <c r="CS101" s="60"/>
    </row>
    <row r="102" spans="1:97" ht="15.75" x14ac:dyDescent="0.3">
      <c r="A102" s="8"/>
      <c r="B102" s="97">
        <f t="shared" si="267"/>
        <v>1000</v>
      </c>
      <c r="C102" s="169">
        <v>1</v>
      </c>
      <c r="D102" s="169">
        <v>1</v>
      </c>
      <c r="E102" s="169">
        <v>1</v>
      </c>
      <c r="F102" s="169">
        <v>1</v>
      </c>
      <c r="G102" s="169">
        <v>1</v>
      </c>
      <c r="H102" s="169">
        <v>1</v>
      </c>
      <c r="I102" s="169">
        <v>1</v>
      </c>
      <c r="J102" s="169">
        <v>1</v>
      </c>
      <c r="K102" s="169">
        <v>1</v>
      </c>
      <c r="L102" s="169">
        <v>1</v>
      </c>
      <c r="M102" s="169" t="s">
        <v>6</v>
      </c>
      <c r="N102" s="169" t="s">
        <v>6</v>
      </c>
      <c r="O102" s="169" t="s">
        <v>6</v>
      </c>
      <c r="P102" s="169" t="s">
        <v>6</v>
      </c>
      <c r="Q102" s="169" t="s">
        <v>6</v>
      </c>
      <c r="R102" s="140"/>
      <c r="S102" s="20"/>
      <c r="U102" s="135"/>
      <c r="V102" s="191">
        <f t="shared" si="237"/>
        <v>0.10804236958965631</v>
      </c>
      <c r="W102" s="133">
        <f t="shared" si="225"/>
        <v>8.0859078367042328E-2</v>
      </c>
      <c r="X102" s="205">
        <f t="shared" si="226"/>
        <v>16.524811978366756</v>
      </c>
      <c r="Y102" s="133">
        <f t="shared" si="227"/>
        <v>152.94751532318111</v>
      </c>
      <c r="Z102" s="133">
        <f t="shared" si="238"/>
        <v>3.8801612069895658E-2</v>
      </c>
      <c r="AA102" s="133">
        <f t="shared" si="228"/>
        <v>4.1922181119301355E-3</v>
      </c>
      <c r="AB102" s="203">
        <f t="shared" si="229"/>
        <v>0.14866686302770316</v>
      </c>
      <c r="AC102" s="133">
        <f t="shared" si="239"/>
        <v>3.1177111469717245E-2</v>
      </c>
      <c r="AD102" s="203">
        <f t="shared" si="232"/>
        <v>6.2844982208378683E-3</v>
      </c>
      <c r="AE102" s="133">
        <f t="shared" si="230"/>
        <v>7.3610822478242651E-3</v>
      </c>
      <c r="AF102" s="133">
        <f t="shared" si="240"/>
        <v>0.15854965431482806</v>
      </c>
      <c r="AG102" s="133">
        <f t="shared" si="241"/>
        <v>0.17159349926875744</v>
      </c>
      <c r="AH102" s="134">
        <f t="shared" si="242"/>
        <v>0.19663941624123404</v>
      </c>
      <c r="AI102" s="150"/>
      <c r="AL102" s="60" t="s">
        <v>105</v>
      </c>
      <c r="AM102" s="79">
        <f t="shared" si="271"/>
        <v>750</v>
      </c>
      <c r="AN102" s="49">
        <f t="shared" ref="AN102:BB102" si="273">C81</f>
        <v>1.071871756021096E-2</v>
      </c>
      <c r="AO102" s="68">
        <f t="shared" si="273"/>
        <v>4.9377871941268074E-3</v>
      </c>
      <c r="AP102" s="68">
        <f t="shared" si="273"/>
        <v>1.273052525058979E-2</v>
      </c>
      <c r="AQ102" s="68">
        <f t="shared" si="273"/>
        <v>2.0420953694332495E-3</v>
      </c>
      <c r="AR102" s="68">
        <f t="shared" si="273"/>
        <v>8.8789216172924931E-5</v>
      </c>
      <c r="AS102" s="68">
        <f t="shared" si="273"/>
        <v>3.654433127559338E-3</v>
      </c>
      <c r="AT102" s="68">
        <f t="shared" si="273"/>
        <v>2.4245690528367264E-3</v>
      </c>
      <c r="AU102" s="68">
        <f t="shared" si="273"/>
        <v>6.952987219623165E-3</v>
      </c>
      <c r="AV102" s="68">
        <f t="shared" si="273"/>
        <v>1.8473475180728022E-3</v>
      </c>
      <c r="AW102" s="68">
        <f t="shared" si="273"/>
        <v>9.8130778667735933E-18</v>
      </c>
      <c r="AX102" s="68" t="str">
        <f t="shared" si="273"/>
        <v>[-]</v>
      </c>
      <c r="AY102" s="68" t="str">
        <f t="shared" si="273"/>
        <v>[-]</v>
      </c>
      <c r="AZ102" s="68" t="str">
        <f t="shared" si="273"/>
        <v>[-]</v>
      </c>
      <c r="BA102" s="68" t="str">
        <f t="shared" si="273"/>
        <v>[-]</v>
      </c>
      <c r="BB102" s="68" t="str">
        <f t="shared" si="273"/>
        <v>[-]</v>
      </c>
      <c r="BC102" s="47"/>
      <c r="CM102" s="60"/>
      <c r="CN102" s="60"/>
      <c r="CO102" s="60"/>
      <c r="CP102" s="60"/>
      <c r="CQ102" s="60"/>
      <c r="CR102" s="60"/>
      <c r="CS102" s="60"/>
    </row>
    <row r="103" spans="1:97" ht="15.75" customHeight="1" x14ac:dyDescent="0.3">
      <c r="A103" s="8"/>
      <c r="B103" s="97">
        <f t="shared" si="267"/>
        <v>750</v>
      </c>
      <c r="C103" s="169">
        <v>1</v>
      </c>
      <c r="D103" s="169">
        <v>1</v>
      </c>
      <c r="E103" s="169">
        <v>1</v>
      </c>
      <c r="F103" s="169">
        <v>1</v>
      </c>
      <c r="G103" s="169">
        <v>1</v>
      </c>
      <c r="H103" s="169">
        <v>1</v>
      </c>
      <c r="I103" s="169">
        <v>1</v>
      </c>
      <c r="J103" s="169">
        <v>1</v>
      </c>
      <c r="K103" s="169">
        <v>1</v>
      </c>
      <c r="L103" s="169">
        <v>1</v>
      </c>
      <c r="M103" s="169" t="s">
        <v>6</v>
      </c>
      <c r="N103" s="169" t="s">
        <v>6</v>
      </c>
      <c r="O103" s="169" t="s">
        <v>6</v>
      </c>
      <c r="P103" s="169" t="s">
        <v>6</v>
      </c>
      <c r="Q103" s="169" t="s">
        <v>6</v>
      </c>
      <c r="R103" s="140"/>
      <c r="S103" s="20"/>
      <c r="U103" s="135"/>
      <c r="V103" s="191">
        <f t="shared" si="237"/>
        <v>9.2156416715122605E-2</v>
      </c>
      <c r="W103" s="133">
        <f t="shared" si="225"/>
        <v>8.2240519620373556E-2</v>
      </c>
      <c r="X103" s="205">
        <f t="shared" si="226"/>
        <v>13.625545194016334</v>
      </c>
      <c r="Y103" s="133">
        <f t="shared" si="227"/>
        <v>147.85237620659811</v>
      </c>
      <c r="Z103" s="133">
        <f t="shared" si="238"/>
        <v>4.4211474689567841E-2</v>
      </c>
      <c r="AA103" s="133">
        <f t="shared" si="228"/>
        <v>4.0743710850819096E-3</v>
      </c>
      <c r="AB103" s="203">
        <f t="shared" si="229"/>
        <v>0.25243963092653371</v>
      </c>
      <c r="AC103" s="133">
        <f t="shared" si="239"/>
        <v>4.1320409220048482E-2</v>
      </c>
      <c r="AD103" s="203">
        <f t="shared" si="232"/>
        <v>6.4644786227505942E-3</v>
      </c>
      <c r="AE103" s="133">
        <f t="shared" si="230"/>
        <v>7.1898325295407109E-3</v>
      </c>
      <c r="AF103" s="133">
        <f t="shared" si="240"/>
        <v>0.16080396292070159</v>
      </c>
      <c r="AG103" s="133">
        <f t="shared" si="241"/>
        <v>0.1695857603637842</v>
      </c>
      <c r="AH103" s="134">
        <f t="shared" si="242"/>
        <v>0.25696138620927589</v>
      </c>
      <c r="AI103" s="150"/>
      <c r="AL103" s="60" t="s">
        <v>108</v>
      </c>
      <c r="AM103" s="79">
        <f t="shared" si="271"/>
        <v>750</v>
      </c>
      <c r="AN103" s="68">
        <f t="shared" ref="AN103:BB103" si="274">C125</f>
        <v>6.4922191168625659E-2</v>
      </c>
      <c r="AO103" s="68">
        <f t="shared" si="274"/>
        <v>7.5154304734674118E-2</v>
      </c>
      <c r="AP103" s="68">
        <f t="shared" si="274"/>
        <v>0.15576285267404388</v>
      </c>
      <c r="AQ103" s="68">
        <f t="shared" si="274"/>
        <v>0.10772265385469236</v>
      </c>
      <c r="AR103" s="68">
        <f t="shared" si="274"/>
        <v>9.8488618040486836E-2</v>
      </c>
      <c r="AS103" s="68">
        <f t="shared" si="274"/>
        <v>0.13606378975129205</v>
      </c>
      <c r="AT103" s="68">
        <f t="shared" si="274"/>
        <v>0.11707210827132128</v>
      </c>
      <c r="AU103" s="68">
        <f t="shared" si="274"/>
        <v>5.0481125495339771E-2</v>
      </c>
      <c r="AV103" s="68">
        <f t="shared" si="274"/>
        <v>4.7206066271746581E-2</v>
      </c>
      <c r="AW103" s="68">
        <f t="shared" si="274"/>
        <v>0.1077032961426901</v>
      </c>
      <c r="AX103" s="68" t="str">
        <f t="shared" si="274"/>
        <v>[-]</v>
      </c>
      <c r="AY103" s="68" t="str">
        <f t="shared" si="274"/>
        <v>[-]</v>
      </c>
      <c r="AZ103" s="68" t="str">
        <f t="shared" si="274"/>
        <v>[-]</v>
      </c>
      <c r="BA103" s="68" t="str">
        <f t="shared" si="274"/>
        <v>[-]</v>
      </c>
      <c r="BB103" s="68" t="str">
        <f t="shared" si="274"/>
        <v>[-]</v>
      </c>
      <c r="BC103" s="47"/>
    </row>
    <row r="104" spans="1:97" ht="16.5" customHeight="1" x14ac:dyDescent="0.3">
      <c r="A104" s="8"/>
      <c r="B104" s="97">
        <f t="shared" si="267"/>
        <v>500</v>
      </c>
      <c r="C104" s="169">
        <v>1</v>
      </c>
      <c r="D104" s="169">
        <v>1</v>
      </c>
      <c r="E104" s="169">
        <v>1</v>
      </c>
      <c r="F104" s="169">
        <v>1</v>
      </c>
      <c r="G104" s="169">
        <v>1</v>
      </c>
      <c r="H104" s="169">
        <v>1</v>
      </c>
      <c r="I104" s="169">
        <v>1</v>
      </c>
      <c r="J104" s="169">
        <v>1</v>
      </c>
      <c r="K104" s="169">
        <v>1</v>
      </c>
      <c r="L104" s="169">
        <v>1</v>
      </c>
      <c r="M104" s="169" t="s">
        <v>6</v>
      </c>
      <c r="N104" s="169" t="s">
        <v>6</v>
      </c>
      <c r="O104" s="169" t="s">
        <v>6</v>
      </c>
      <c r="P104" s="169" t="s">
        <v>6</v>
      </c>
      <c r="Q104" s="169" t="s">
        <v>6</v>
      </c>
      <c r="R104" s="140"/>
      <c r="S104" s="20"/>
      <c r="U104" s="135"/>
      <c r="V104" s="191">
        <f t="shared" si="237"/>
        <v>-2.4616960163790346E-2</v>
      </c>
      <c r="W104" s="133">
        <f t="shared" si="225"/>
        <v>5.8725198685343184E-2</v>
      </c>
      <c r="X104" s="205">
        <f t="shared" si="226"/>
        <v>-7.1381461102006938</v>
      </c>
      <c r="Y104" s="133">
        <f t="shared" si="227"/>
        <v>289.9686258054054</v>
      </c>
      <c r="Z104" s="133">
        <f t="shared" si="238"/>
        <v>0.13281929664671058</v>
      </c>
      <c r="AA104" s="133">
        <f t="shared" si="228"/>
        <v>-3.2696073345347271E-3</v>
      </c>
      <c r="AB104" s="203">
        <f t="shared" si="229"/>
        <v>3.7969514432497915</v>
      </c>
      <c r="AC104" s="133">
        <f t="shared" si="239"/>
        <v>-0.11443055819289481</v>
      </c>
      <c r="AD104" s="203">
        <f t="shared" si="232"/>
        <v>2.9906018313003439E-3</v>
      </c>
      <c r="AE104" s="133">
        <f t="shared" si="230"/>
        <v>4.3803458671585402E-3</v>
      </c>
      <c r="AF104" s="133">
        <f t="shared" si="240"/>
        <v>0.10937279060717696</v>
      </c>
      <c r="AG104" s="133">
        <f t="shared" si="241"/>
        <v>0.13236836279350955</v>
      </c>
      <c r="AH104" s="134">
        <f t="shared" si="242"/>
        <v>-1.0462433806218159</v>
      </c>
      <c r="AI104" s="150"/>
      <c r="AL104" s="60" t="s">
        <v>109</v>
      </c>
      <c r="AM104" s="79">
        <f t="shared" si="271"/>
        <v>750</v>
      </c>
      <c r="AN104" s="49">
        <f t="shared" ref="AN104:BB104" si="275">C147</f>
        <v>0.82822482603109027</v>
      </c>
      <c r="AO104" s="68">
        <f t="shared" si="275"/>
        <v>0.63536972364529309</v>
      </c>
      <c r="AP104" s="68">
        <f t="shared" si="275"/>
        <v>0.2798464875332668</v>
      </c>
      <c r="AQ104" s="68">
        <f t="shared" si="275"/>
        <v>0.40052092997718114</v>
      </c>
      <c r="AR104" s="68">
        <f t="shared" si="275"/>
        <v>0.44444553937711084</v>
      </c>
      <c r="AS104" s="68">
        <f t="shared" si="275"/>
        <v>0.30897376245664543</v>
      </c>
      <c r="AT104" s="68">
        <f t="shared" si="275"/>
        <v>0.36430376652612556</v>
      </c>
      <c r="AU104" s="68">
        <f t="shared" si="275"/>
        <v>1.3533267780121381</v>
      </c>
      <c r="AV104" s="68">
        <f t="shared" si="275"/>
        <v>1.6017054375146658</v>
      </c>
      <c r="AW104" s="68">
        <f t="shared" si="275"/>
        <v>0.39999999999999997</v>
      </c>
      <c r="AX104" s="68" t="str">
        <f t="shared" si="275"/>
        <v>[-]</v>
      </c>
      <c r="AY104" s="68" t="str">
        <f t="shared" si="275"/>
        <v>[-]</v>
      </c>
      <c r="AZ104" s="68" t="str">
        <f t="shared" si="275"/>
        <v>[-]</v>
      </c>
      <c r="BA104" s="68" t="str">
        <f t="shared" si="275"/>
        <v>[-]</v>
      </c>
      <c r="BB104" s="68" t="str">
        <f t="shared" si="275"/>
        <v>[-]</v>
      </c>
      <c r="BC104" s="47"/>
      <c r="BH104" s="15"/>
      <c r="BI104" s="79"/>
      <c r="BJ104" s="79"/>
      <c r="BK104" s="79"/>
      <c r="BL104" s="79"/>
      <c r="BM104" s="79"/>
      <c r="BN104" s="79"/>
      <c r="BO104" s="79"/>
      <c r="BP104" s="79"/>
      <c r="BQ104" s="79"/>
      <c r="BR104" s="79"/>
    </row>
    <row r="105" spans="1:97" ht="16.5" customHeight="1" x14ac:dyDescent="0.3">
      <c r="A105" s="8"/>
      <c r="B105" s="97">
        <f t="shared" si="267"/>
        <v>250</v>
      </c>
      <c r="C105" s="169">
        <v>1</v>
      </c>
      <c r="D105" s="169">
        <v>1</v>
      </c>
      <c r="E105" s="169">
        <v>1</v>
      </c>
      <c r="F105" s="169">
        <v>1</v>
      </c>
      <c r="G105" s="169">
        <v>1</v>
      </c>
      <c r="H105" s="169">
        <v>1</v>
      </c>
      <c r="I105" s="169">
        <v>1</v>
      </c>
      <c r="J105" s="169">
        <v>1</v>
      </c>
      <c r="K105" s="169">
        <v>1</v>
      </c>
      <c r="L105" s="169">
        <v>1</v>
      </c>
      <c r="M105" s="169" t="s">
        <v>6</v>
      </c>
      <c r="N105" s="169" t="s">
        <v>6</v>
      </c>
      <c r="O105" s="169" t="s">
        <v>6</v>
      </c>
      <c r="P105" s="169" t="s">
        <v>6</v>
      </c>
      <c r="Q105" s="169" t="s">
        <v>6</v>
      </c>
      <c r="R105" s="140"/>
      <c r="S105" s="20"/>
      <c r="U105" s="135"/>
      <c r="V105" s="191">
        <f t="shared" si="237"/>
        <v>3.3333333333333335E-3</v>
      </c>
      <c r="W105" s="133">
        <f t="shared" si="225"/>
        <v>-5.8810984274058738E-2</v>
      </c>
      <c r="X105" s="205" t="str">
        <f t="shared" si="226"/>
        <v/>
      </c>
      <c r="Y105" s="133" t="str">
        <f t="shared" si="227"/>
        <v/>
      </c>
      <c r="Z105" s="133" t="str">
        <f t="shared" si="238"/>
        <v/>
      </c>
      <c r="AA105" s="133" t="str">
        <f t="shared" si="228"/>
        <v/>
      </c>
      <c r="AB105" s="203" t="str">
        <f t="shared" si="229"/>
        <v/>
      </c>
      <c r="AC105" s="133">
        <f t="shared" si="239"/>
        <v>-0.20820222807638275</v>
      </c>
      <c r="AD105" s="203">
        <f t="shared" si="232"/>
        <v>3.9465512475701696E-3</v>
      </c>
      <c r="AE105" s="133" t="str">
        <f t="shared" si="230"/>
        <v/>
      </c>
      <c r="AF105" s="133">
        <f t="shared" si="240"/>
        <v>0.1256431653146349</v>
      </c>
      <c r="AG105" s="133" t="str">
        <f t="shared" si="241"/>
        <v/>
      </c>
      <c r="AH105" s="134">
        <f t="shared" si="242"/>
        <v>-1.6570915541247622</v>
      </c>
      <c r="AI105" s="150"/>
      <c r="AL105" s="60" t="s">
        <v>113</v>
      </c>
      <c r="AM105" s="79">
        <f t="shared" si="271"/>
        <v>750</v>
      </c>
      <c r="AN105" s="49">
        <f t="shared" ref="AN105:BB105" si="276">C170</f>
        <v>-3.3320310209906445E-2</v>
      </c>
      <c r="AO105" s="68">
        <f t="shared" si="276"/>
        <v>-6.1071845349313092E-3</v>
      </c>
      <c r="AP105" s="68">
        <f t="shared" si="276"/>
        <v>5.6008211244408967E-2</v>
      </c>
      <c r="AQ105" s="68">
        <f t="shared" si="276"/>
        <v>1.3662597969279863E-2</v>
      </c>
      <c r="AR105" s="68">
        <f t="shared" si="276"/>
        <v>-3.1818615606773099E-2</v>
      </c>
      <c r="AS105" s="68">
        <f t="shared" si="276"/>
        <v>8.6157599542666774E-2</v>
      </c>
      <c r="AT105" s="68">
        <f t="shared" si="276"/>
        <v>2.8181384393226899E-2</v>
      </c>
      <c r="AU105" s="68">
        <f t="shared" si="276"/>
        <v>3.6876824023277896E-2</v>
      </c>
      <c r="AV105" s="68">
        <f t="shared" si="276"/>
        <v>-4.039140817570222E-2</v>
      </c>
      <c r="AW105" s="68">
        <f t="shared" si="276"/>
        <v>6.6419761114453982E-2</v>
      </c>
      <c r="AX105" s="68" t="str">
        <f t="shared" si="276"/>
        <v>[-]</v>
      </c>
      <c r="AY105" s="68" t="str">
        <f t="shared" si="276"/>
        <v>[-]</v>
      </c>
      <c r="AZ105" s="68" t="str">
        <f t="shared" si="276"/>
        <v>[-]</v>
      </c>
      <c r="BA105" s="68" t="str">
        <f t="shared" si="276"/>
        <v>[-]</v>
      </c>
      <c r="BB105" s="68" t="str">
        <f t="shared" si="276"/>
        <v>[-]</v>
      </c>
      <c r="BC105" s="47"/>
      <c r="BD105" s="8"/>
      <c r="BE105" s="47"/>
      <c r="BF105" s="47"/>
      <c r="BG105" s="46"/>
    </row>
    <row r="106" spans="1:97" ht="16.5" customHeight="1" x14ac:dyDescent="0.3">
      <c r="A106" s="8"/>
      <c r="B106" s="97">
        <f t="shared" si="267"/>
        <v>100</v>
      </c>
      <c r="C106" s="169">
        <v>1</v>
      </c>
      <c r="D106" s="169">
        <v>1</v>
      </c>
      <c r="E106" s="169">
        <v>1</v>
      </c>
      <c r="F106" s="169">
        <v>1</v>
      </c>
      <c r="G106" s="169">
        <v>1</v>
      </c>
      <c r="H106" s="169">
        <v>1</v>
      </c>
      <c r="I106" s="169">
        <v>1</v>
      </c>
      <c r="J106" s="169">
        <v>1</v>
      </c>
      <c r="K106" s="169">
        <v>1</v>
      </c>
      <c r="L106" s="169">
        <v>1</v>
      </c>
      <c r="M106" s="169" t="s">
        <v>6</v>
      </c>
      <c r="N106" s="169" t="s">
        <v>6</v>
      </c>
      <c r="O106" s="169" t="s">
        <v>6</v>
      </c>
      <c r="P106" s="169" t="s">
        <v>6</v>
      </c>
      <c r="Q106" s="169" t="s">
        <v>6</v>
      </c>
      <c r="R106" s="140"/>
      <c r="S106" s="20"/>
      <c r="U106" s="135"/>
      <c r="V106" s="191">
        <f t="shared" si="237"/>
        <v>3.6666666666666667E-2</v>
      </c>
      <c r="W106" s="151">
        <f t="shared" si="225"/>
        <v>5.9404976721356688E-2</v>
      </c>
      <c r="X106" s="208">
        <f t="shared" si="226"/>
        <v>10.390244572067063</v>
      </c>
      <c r="Y106" s="151">
        <f t="shared" si="227"/>
        <v>283.37030651091987</v>
      </c>
      <c r="Z106" s="133">
        <f t="shared" si="238"/>
        <v>0.20782739140500453</v>
      </c>
      <c r="AA106" s="151">
        <f t="shared" si="228"/>
        <v>7.6203376848501658E-3</v>
      </c>
      <c r="AB106" s="151">
        <f t="shared" si="229"/>
        <v>1.4627446857094064</v>
      </c>
      <c r="AC106" s="133">
        <f t="shared" si="239"/>
        <v>-7.1846744537364352E-2</v>
      </c>
      <c r="AD106" s="215">
        <f t="shared" si="232"/>
        <v>2.7955385246564938E-3</v>
      </c>
      <c r="AE106" s="151">
        <f t="shared" si="230"/>
        <v>4.6139455921952524E-3</v>
      </c>
      <c r="AF106" s="133">
        <f t="shared" si="240"/>
        <v>0.10574570487081721</v>
      </c>
      <c r="AG106" s="133">
        <f t="shared" si="241"/>
        <v>0.13585206059821475</v>
      </c>
      <c r="AH106" s="134">
        <f t="shared" si="242"/>
        <v>-0.6794294352204181</v>
      </c>
      <c r="AI106" s="150"/>
      <c r="AL106" s="60" t="s">
        <v>110</v>
      </c>
      <c r="AM106" s="79">
        <f t="shared" si="271"/>
        <v>750</v>
      </c>
      <c r="AN106" s="49">
        <f t="shared" ref="AN106:BB106" si="277">C192</f>
        <v>6.0219227610701899E-2</v>
      </c>
      <c r="AO106" s="68">
        <f t="shared" si="277"/>
        <v>7.1131104223442279E-2</v>
      </c>
      <c r="AP106" s="68">
        <f t="shared" si="277"/>
        <v>0.15386205101014949</v>
      </c>
      <c r="AQ106" s="68">
        <f t="shared" si="277"/>
        <v>0.10495539348405024</v>
      </c>
      <c r="AR106" s="68">
        <f t="shared" si="277"/>
        <v>9.5454032661898877E-2</v>
      </c>
      <c r="AS106" s="68">
        <f t="shared" si="277"/>
        <v>0.13388360373614744</v>
      </c>
      <c r="AT106" s="68">
        <f t="shared" si="277"/>
        <v>0.11453096962387911</v>
      </c>
      <c r="AU106" s="68">
        <f t="shared" si="277"/>
        <v>4.4269724408112027E-2</v>
      </c>
      <c r="AV106" s="68">
        <f t="shared" si="277"/>
        <v>4.0495396784652908E-2</v>
      </c>
      <c r="AW106" s="68">
        <f t="shared" si="277"/>
        <v>0.10493552529002727</v>
      </c>
      <c r="AX106" s="68" t="str">
        <f t="shared" si="277"/>
        <v>[-]</v>
      </c>
      <c r="AY106" s="68" t="str">
        <f t="shared" si="277"/>
        <v>[-]</v>
      </c>
      <c r="AZ106" s="68" t="str">
        <f t="shared" si="277"/>
        <v>[-]</v>
      </c>
      <c r="BA106" s="68" t="str">
        <f t="shared" si="277"/>
        <v>[-]</v>
      </c>
      <c r="BB106" s="68" t="str">
        <f t="shared" si="277"/>
        <v>[-]</v>
      </c>
      <c r="BC106" s="47"/>
      <c r="BD106" s="8"/>
      <c r="BE106" s="47"/>
      <c r="BF106" s="47"/>
      <c r="BG106" s="46"/>
      <c r="BH106" s="48" t="s">
        <v>45</v>
      </c>
      <c r="BI106" s="48">
        <v>1</v>
      </c>
      <c r="BJ106" s="48">
        <v>2</v>
      </c>
      <c r="BK106" s="48">
        <v>3</v>
      </c>
      <c r="BL106" s="48">
        <v>4</v>
      </c>
      <c r="BM106" s="48">
        <v>5</v>
      </c>
      <c r="BN106" s="48">
        <v>6</v>
      </c>
      <c r="BO106" s="48">
        <v>7</v>
      </c>
      <c r="BP106" s="48">
        <v>8</v>
      </c>
      <c r="BQ106" s="48">
        <v>9</v>
      </c>
      <c r="BR106" s="48">
        <v>10</v>
      </c>
    </row>
    <row r="107" spans="1:97" ht="16.5" customHeight="1" x14ac:dyDescent="0.3">
      <c r="A107" s="8"/>
      <c r="B107" s="97">
        <f t="shared" si="267"/>
        <v>100</v>
      </c>
      <c r="C107" s="169">
        <v>1</v>
      </c>
      <c r="D107" s="169">
        <v>1</v>
      </c>
      <c r="E107" s="169">
        <v>1</v>
      </c>
      <c r="F107" s="169">
        <v>1</v>
      </c>
      <c r="G107" s="169">
        <v>1</v>
      </c>
      <c r="H107" s="169">
        <v>1</v>
      </c>
      <c r="I107" s="169">
        <v>1</v>
      </c>
      <c r="J107" s="169">
        <v>1</v>
      </c>
      <c r="K107" s="169">
        <v>1</v>
      </c>
      <c r="L107" s="169">
        <v>1</v>
      </c>
      <c r="M107" s="169" t="s">
        <v>6</v>
      </c>
      <c r="N107" s="169" t="s">
        <v>6</v>
      </c>
      <c r="O107" s="169" t="s">
        <v>6</v>
      </c>
      <c r="P107" s="169" t="s">
        <v>6</v>
      </c>
      <c r="Q107" s="169" t="s">
        <v>6</v>
      </c>
      <c r="R107" s="140"/>
      <c r="S107" s="20"/>
      <c r="U107" s="131" t="str">
        <f>F29</f>
        <v>Lab D</v>
      </c>
      <c r="V107" s="190">
        <f t="shared" ref="V107:V108" si="278">IF(F31="[-]","",F31)</f>
        <v>-0.12778656160389448</v>
      </c>
      <c r="W107" s="131">
        <f t="shared" ref="W107:W124" si="279">IF(F119="[-]","",F119/2)</f>
        <v>5.2203278585650478E-2</v>
      </c>
      <c r="X107" s="206">
        <f t="shared" ref="X107:X124" si="280">IF(V107="","",IF(OR(W107&lt;0,F97=-1),"",V107/W107^2))</f>
        <v>-46.891014165944384</v>
      </c>
      <c r="Y107" s="131">
        <f t="shared" ref="Y107:Y124" si="281">IF(W107="","",IF(OR(W107&lt;0,F97=-1),"",1/W107^2))</f>
        <v>366.9479292454435</v>
      </c>
      <c r="Z107" s="131">
        <f>IF(Y107="","",Y107/X325)</f>
        <v>4.7790610914285971E-2</v>
      </c>
      <c r="AA107" s="131">
        <f t="shared" ref="AA107:AA124" si="282">IF(V107="","",IF(OR(W107&lt;0,F97=-1),"",Z107*V107))</f>
        <v>-6.1069978456861559E-3</v>
      </c>
      <c r="AB107" s="207">
        <f t="shared" ref="AB107:AB124" si="283">IF(V107="","",IF(OR(W107&lt;0,F97=-1),"",(V107-Y325)^2/W107^2))</f>
        <v>0.15864796831254441</v>
      </c>
      <c r="AC107" s="131">
        <f>IF(V107="","",V107-Y325)</f>
        <v>2.0792898653086089E-2</v>
      </c>
      <c r="AD107" s="207">
        <f>IF(W107="","",IF(W107&lt;0,W107^2+AB325,W107^2-AB325))</f>
        <v>2.5949441683558372E-3</v>
      </c>
      <c r="AE107" s="131">
        <f t="shared" ref="AE107:AE124" si="284">IF(W107="","",IF(OR(W107&lt;0,F97=-1),"",AC325+(1-2*Z107)*W107^2))</f>
        <v>2.8375261044072632E-3</v>
      </c>
      <c r="AF107" s="131">
        <f t="shared" si="173"/>
        <v>0.10188118900672169</v>
      </c>
      <c r="AG107" s="131">
        <f t="shared" si="174"/>
        <v>0.10653686881840038</v>
      </c>
      <c r="AH107" s="132">
        <f t="shared" si="175"/>
        <v>0.20408967401935466</v>
      </c>
      <c r="AI107" s="150"/>
      <c r="AL107" s="15" t="s">
        <v>111</v>
      </c>
      <c r="AM107" s="79">
        <f t="shared" si="271"/>
        <v>750</v>
      </c>
      <c r="AN107" s="49">
        <f t="shared" ref="AN107:BB107" si="285">C214</f>
        <v>-0.55331679817136847</v>
      </c>
      <c r="AO107" s="68">
        <f t="shared" si="285"/>
        <v>-8.5858143235721038E-2</v>
      </c>
      <c r="AP107" s="68">
        <f t="shared" si="285"/>
        <v>0.36401575877026621</v>
      </c>
      <c r="AQ107" s="68">
        <f t="shared" si="285"/>
        <v>0.13017528223888875</v>
      </c>
      <c r="AR107" s="68">
        <f t="shared" si="285"/>
        <v>-0.33333966852375546</v>
      </c>
      <c r="AS107" s="68">
        <f t="shared" si="285"/>
        <v>0.6435261461325974</v>
      </c>
      <c r="AT107" s="68">
        <f t="shared" si="285"/>
        <v>0.24605907455227924</v>
      </c>
      <c r="AU107" s="68">
        <f t="shared" si="285"/>
        <v>0.83300324355578215</v>
      </c>
      <c r="AV107" s="68">
        <f t="shared" si="285"/>
        <v>-0.99743208815797801</v>
      </c>
      <c r="AW107" s="68">
        <f t="shared" si="285"/>
        <v>0.63295781796373496</v>
      </c>
      <c r="AX107" s="68" t="str">
        <f t="shared" si="285"/>
        <v>[-]</v>
      </c>
      <c r="AY107" s="68" t="str">
        <f t="shared" si="285"/>
        <v>[-]</v>
      </c>
      <c r="AZ107" s="68" t="str">
        <f t="shared" si="285"/>
        <v>[-]</v>
      </c>
      <c r="BA107" s="68" t="str">
        <f t="shared" si="285"/>
        <v>[-]</v>
      </c>
      <c r="BB107" s="68" t="str">
        <f t="shared" si="285"/>
        <v>[-]</v>
      </c>
      <c r="BC107" s="47"/>
      <c r="BD107" s="48">
        <f>B15</f>
        <v>750</v>
      </c>
      <c r="BE107" s="26"/>
      <c r="BF107" s="74"/>
      <c r="BG107" s="46"/>
      <c r="BH107" s="48">
        <f>BD107</f>
        <v>750</v>
      </c>
      <c r="BI107" s="120" t="str">
        <f t="shared" ref="BI107:BR107" si="286">C$29</f>
        <v>Lab A</v>
      </c>
      <c r="BJ107" s="120" t="str">
        <f t="shared" si="286"/>
        <v>Lab B</v>
      </c>
      <c r="BK107" s="120" t="str">
        <f t="shared" si="286"/>
        <v>Lab C</v>
      </c>
      <c r="BL107" s="120" t="str">
        <f t="shared" si="286"/>
        <v>Lab D</v>
      </c>
      <c r="BM107" s="120" t="str">
        <f t="shared" si="286"/>
        <v>Lab E</v>
      </c>
      <c r="BN107" s="120" t="str">
        <f t="shared" si="286"/>
        <v>Lab F</v>
      </c>
      <c r="BO107" s="120" t="str">
        <f t="shared" si="286"/>
        <v>Lab G</v>
      </c>
      <c r="BP107" s="120" t="str">
        <f t="shared" si="286"/>
        <v>Lab H</v>
      </c>
      <c r="BQ107" s="120" t="str">
        <f t="shared" si="286"/>
        <v>Lab I</v>
      </c>
      <c r="BR107" s="120" t="str">
        <f t="shared" si="286"/>
        <v>Lab J</v>
      </c>
    </row>
    <row r="108" spans="1:97" ht="16.5" customHeight="1" x14ac:dyDescent="0.3">
      <c r="A108" s="8"/>
      <c r="B108" s="97">
        <f t="shared" si="267"/>
        <v>75</v>
      </c>
      <c r="C108" s="169">
        <v>1</v>
      </c>
      <c r="D108" s="169">
        <v>1</v>
      </c>
      <c r="E108" s="169">
        <v>1</v>
      </c>
      <c r="F108" s="169">
        <v>1</v>
      </c>
      <c r="G108" s="169">
        <v>1</v>
      </c>
      <c r="H108" s="169">
        <v>1</v>
      </c>
      <c r="I108" s="169">
        <v>1</v>
      </c>
      <c r="J108" s="169">
        <v>1</v>
      </c>
      <c r="K108" s="169">
        <v>1</v>
      </c>
      <c r="L108" s="169">
        <v>1</v>
      </c>
      <c r="M108" s="169" t="s">
        <v>6</v>
      </c>
      <c r="N108" s="169" t="s">
        <v>6</v>
      </c>
      <c r="O108" s="169" t="s">
        <v>6</v>
      </c>
      <c r="P108" s="169" t="s">
        <v>6</v>
      </c>
      <c r="Q108" s="169" t="s">
        <v>6</v>
      </c>
      <c r="R108" s="140"/>
      <c r="S108" s="20"/>
      <c r="U108" s="135"/>
      <c r="V108" s="191">
        <f t="shared" si="278"/>
        <v>-0.1025283807511892</v>
      </c>
      <c r="W108" s="133">
        <f t="shared" si="279"/>
        <v>5.2215539037831833E-2</v>
      </c>
      <c r="X108" s="205">
        <f t="shared" si="280"/>
        <v>-37.604911166568129</v>
      </c>
      <c r="Y108" s="133">
        <f t="shared" si="281"/>
        <v>366.77562730485198</v>
      </c>
      <c r="Z108" s="133">
        <f t="shared" ref="Z108" si="287">IF(Y108="","",Y108/X326)</f>
        <v>4.8030220046484919E-2</v>
      </c>
      <c r="AA108" s="133">
        <f t="shared" si="282"/>
        <v>-4.9244606884894055E-3</v>
      </c>
      <c r="AB108" s="203">
        <f t="shared" si="283"/>
        <v>2.617896327056744E-2</v>
      </c>
      <c r="AC108" s="133">
        <f t="shared" ref="AC108" si="288">IF(V108="","",V108-Y326)</f>
        <v>8.4484295636182427E-3</v>
      </c>
      <c r="AD108" s="203">
        <f t="shared" ref="AD108:AD124" si="289">IF(W108="","",IF(W108&lt;0,W108^2+AB326,W108^2-AB326))</f>
        <v>2.5955099223707923E-3</v>
      </c>
      <c r="AE108" s="133">
        <f t="shared" si="284"/>
        <v>2.7973566536008804E-3</v>
      </c>
      <c r="AF108" s="133">
        <f t="shared" ref="AF108" si="290">IF(AD108="","",2*SQRT(AD108))</f>
        <v>0.10189229455401998</v>
      </c>
      <c r="AG108" s="133">
        <f t="shared" ref="AG108" si="291">IF(AE108="","",2*SQRT(AE108))</f>
        <v>0.10578008609565187</v>
      </c>
      <c r="AH108" s="134">
        <f t="shared" ref="AH108" si="292">IF(V108="","",AC108/AF108)</f>
        <v>8.2915294042565313E-2</v>
      </c>
      <c r="AI108" s="150"/>
      <c r="AL108" s="102" t="s">
        <v>53</v>
      </c>
      <c r="AM108" s="123"/>
      <c r="AN108" s="124" t="str">
        <f t="shared" ref="AN108" si="293">IF(AN107="[-]","[-]",IF(ABS(AN107)&lt;=1,"pass","X"))</f>
        <v>pass</v>
      </c>
      <c r="AO108" s="124" t="str">
        <f t="shared" ref="AO108" si="294">IF(AO107="[-]","[-]",IF(ABS(AO107)&lt;=1,"pass","X"))</f>
        <v>pass</v>
      </c>
      <c r="AP108" s="124" t="str">
        <f t="shared" ref="AP108" si="295">IF(AP107="[-]","[-]",IF(ABS(AP107)&lt;=1,"pass","X"))</f>
        <v>pass</v>
      </c>
      <c r="AQ108" s="124" t="str">
        <f t="shared" ref="AQ108" si="296">IF(AQ107="[-]","[-]",IF(ABS(AQ107)&lt;=1,"pass","X"))</f>
        <v>pass</v>
      </c>
      <c r="AR108" s="124" t="str">
        <f t="shared" ref="AR108" si="297">IF(AR107="[-]","[-]",IF(ABS(AR107)&lt;=1,"pass","X"))</f>
        <v>pass</v>
      </c>
      <c r="AS108" s="124" t="str">
        <f t="shared" ref="AS108" si="298">IF(AS107="[-]","[-]",IF(ABS(AS107)&lt;=1,"pass","X"))</f>
        <v>pass</v>
      </c>
      <c r="AT108" s="124" t="str">
        <f t="shared" ref="AT108" si="299">IF(AT107="[-]","[-]",IF(ABS(AT107)&lt;=1,"pass","X"))</f>
        <v>pass</v>
      </c>
      <c r="AU108" s="124" t="str">
        <f t="shared" ref="AU108" si="300">IF(AU107="[-]","[-]",IF(ABS(AU107)&lt;=1,"pass","X"))</f>
        <v>pass</v>
      </c>
      <c r="AV108" s="124" t="str">
        <f t="shared" ref="AV108" si="301">IF(AV107="[-]","[-]",IF(ABS(AV107)&lt;=1,"pass","X"))</f>
        <v>pass</v>
      </c>
      <c r="AW108" s="124" t="str">
        <f t="shared" ref="AW108" si="302">IF(AW107="[-]","[-]",IF(ABS(AW107)&lt;=1,"pass","X"))</f>
        <v>pass</v>
      </c>
      <c r="AX108" s="124" t="str">
        <f t="shared" ref="AX108" si="303">IF(AX107="[-]","[-]",IF(ABS(AX107)&lt;=1,"pass","X"))</f>
        <v>[-]</v>
      </c>
      <c r="AY108" s="124" t="str">
        <f t="shared" ref="AY108" si="304">IF(AY107="[-]","[-]",IF(ABS(AY107)&lt;=1,"pass","X"))</f>
        <v>[-]</v>
      </c>
      <c r="AZ108" s="124" t="str">
        <f t="shared" ref="AZ108" si="305">IF(AZ107="[-]","[-]",IF(ABS(AZ107)&lt;=1,"pass","X"))</f>
        <v>[-]</v>
      </c>
      <c r="BA108" s="124" t="str">
        <f t="shared" ref="BA108" si="306">IF(BA107="[-]","[-]",IF(ABS(BA107)&lt;=1,"pass","X"))</f>
        <v>[-]</v>
      </c>
      <c r="BB108" s="124" t="str">
        <f t="shared" ref="BB108" si="307">IF(BB107="[-]","[-]",IF(ABS(BB107)&lt;=1,"pass","X"))</f>
        <v>[-]</v>
      </c>
      <c r="BC108" s="47"/>
      <c r="BD108" s="56" t="str">
        <f>BD92</f>
        <v>xCRV</v>
      </c>
      <c r="BE108" s="73" t="s">
        <v>57</v>
      </c>
      <c r="BF108" s="73" t="s">
        <v>58</v>
      </c>
      <c r="BG108" s="46"/>
      <c r="BH108" s="75" t="s">
        <v>54</v>
      </c>
      <c r="BI108" s="157" t="str">
        <f t="shared" ref="BI108:BR109" si="308">AN108</f>
        <v>pass</v>
      </c>
      <c r="BJ108" s="157" t="str">
        <f t="shared" si="308"/>
        <v>pass</v>
      </c>
      <c r="BK108" s="157" t="str">
        <f t="shared" si="308"/>
        <v>pass</v>
      </c>
      <c r="BL108" s="157" t="str">
        <f t="shared" si="308"/>
        <v>pass</v>
      </c>
      <c r="BM108" s="157" t="str">
        <f t="shared" si="308"/>
        <v>pass</v>
      </c>
      <c r="BN108" s="157" t="str">
        <f t="shared" si="308"/>
        <v>pass</v>
      </c>
      <c r="BO108" s="157" t="str">
        <f t="shared" si="308"/>
        <v>pass</v>
      </c>
      <c r="BP108" s="157" t="str">
        <f t="shared" si="308"/>
        <v>pass</v>
      </c>
      <c r="BQ108" s="157" t="str">
        <f t="shared" si="308"/>
        <v>pass</v>
      </c>
      <c r="BR108" s="157" t="str">
        <f t="shared" si="308"/>
        <v>pass</v>
      </c>
    </row>
    <row r="109" spans="1:97" ht="16.5" customHeight="1" x14ac:dyDescent="0.2">
      <c r="A109" s="8"/>
      <c r="B109" s="97">
        <f t="shared" si="267"/>
        <v>50</v>
      </c>
      <c r="C109" s="169">
        <v>1</v>
      </c>
      <c r="D109" s="169">
        <v>1</v>
      </c>
      <c r="E109" s="169">
        <v>1</v>
      </c>
      <c r="F109" s="169">
        <v>1</v>
      </c>
      <c r="G109" s="169">
        <v>1</v>
      </c>
      <c r="H109" s="169">
        <v>1</v>
      </c>
      <c r="I109" s="169">
        <v>1</v>
      </c>
      <c r="J109" s="169">
        <v>1</v>
      </c>
      <c r="K109" s="169">
        <v>1</v>
      </c>
      <c r="L109" s="169">
        <v>1</v>
      </c>
      <c r="M109" s="169" t="s">
        <v>6</v>
      </c>
      <c r="N109" s="169" t="s">
        <v>6</v>
      </c>
      <c r="O109" s="169" t="s">
        <v>6</v>
      </c>
      <c r="P109" s="169" t="s">
        <v>6</v>
      </c>
      <c r="Q109" s="169" t="s">
        <v>6</v>
      </c>
      <c r="R109" s="140"/>
      <c r="S109" s="20"/>
      <c r="U109" s="135"/>
      <c r="V109" s="191">
        <f t="shared" ref="V109:V124" si="309">IF(F33="[-]","",F33)</f>
        <v>-9.475867195379202E-2</v>
      </c>
      <c r="W109" s="133">
        <f t="shared" si="279"/>
        <v>5.2316453215298632E-2</v>
      </c>
      <c r="X109" s="205">
        <f t="shared" si="280"/>
        <v>-34.621220872961814</v>
      </c>
      <c r="Y109" s="133">
        <f t="shared" si="281"/>
        <v>365.36203134890337</v>
      </c>
      <c r="Z109" s="133">
        <f t="shared" ref="Z109:Z124" si="310">IF(Y109="","",Y109/X327)</f>
        <v>4.782480976894353E-2</v>
      </c>
      <c r="AA109" s="133">
        <f t="shared" si="282"/>
        <v>-4.5318154601478276E-3</v>
      </c>
      <c r="AB109" s="203">
        <f t="shared" si="283"/>
        <v>1.4889042491370212E-3</v>
      </c>
      <c r="AC109" s="133">
        <f t="shared" ref="AC109:AC124" si="311">IF(V109="","",V109-Y327)</f>
        <v>-2.0186995121373869E-3</v>
      </c>
      <c r="AD109" s="203">
        <f t="shared" si="289"/>
        <v>2.6061142333691878E-3</v>
      </c>
      <c r="AE109" s="133">
        <f t="shared" si="284"/>
        <v>2.7739609876968399E-3</v>
      </c>
      <c r="AF109" s="133">
        <f t="shared" ref="AF109:AF124" si="312">IF(AD109="","",2*SQRT(AD109))</f>
        <v>0.10210022984046976</v>
      </c>
      <c r="AG109" s="133">
        <f t="shared" ref="AG109:AG124" si="313">IF(AE109="","",2*SQRT(AE109))</f>
        <v>0.10533681194524239</v>
      </c>
      <c r="AH109" s="134">
        <f t="shared" ref="AH109:AH124" si="314">IF(V109="","",AC109/AF109)</f>
        <v>-1.9771743073366023E-2</v>
      </c>
      <c r="AI109" s="150"/>
      <c r="AL109" s="102" t="s">
        <v>52</v>
      </c>
      <c r="AM109" s="125"/>
      <c r="AN109" s="124" t="str">
        <f>IF(AN104="[-]","[-]",IF(AND(ABS(AN107)&lt;=1,(AN104&lt;=2)),"pass",(IF(AND(ABS(AN107)&gt;1,(AN104&lt;=2)),"X","?"))))</f>
        <v>pass</v>
      </c>
      <c r="AO109" s="124" t="str">
        <f t="shared" ref="AO109:BB109" si="315">IF(AO104="[-]","[-]",IF(AND(ABS(AO107)&lt;=1,(AO104&lt;=2)),"pass",(IF(AND(ABS(AO107)&gt;1,(AO104&lt;=2)),"X","?"))))</f>
        <v>pass</v>
      </c>
      <c r="AP109" s="124" t="str">
        <f t="shared" si="315"/>
        <v>pass</v>
      </c>
      <c r="AQ109" s="124" t="str">
        <f t="shared" si="315"/>
        <v>pass</v>
      </c>
      <c r="AR109" s="124" t="str">
        <f t="shared" si="315"/>
        <v>pass</v>
      </c>
      <c r="AS109" s="124" t="str">
        <f t="shared" si="315"/>
        <v>pass</v>
      </c>
      <c r="AT109" s="124" t="str">
        <f t="shared" si="315"/>
        <v>pass</v>
      </c>
      <c r="AU109" s="124" t="str">
        <f t="shared" si="315"/>
        <v>pass</v>
      </c>
      <c r="AV109" s="124" t="str">
        <f t="shared" si="315"/>
        <v>pass</v>
      </c>
      <c r="AW109" s="124" t="str">
        <f t="shared" si="315"/>
        <v>pass</v>
      </c>
      <c r="AX109" s="124" t="str">
        <f t="shared" si="315"/>
        <v>[-]</v>
      </c>
      <c r="AY109" s="124" t="str">
        <f t="shared" si="315"/>
        <v>[-]</v>
      </c>
      <c r="AZ109" s="124" t="str">
        <f t="shared" si="315"/>
        <v>[-]</v>
      </c>
      <c r="BA109" s="124" t="str">
        <f t="shared" si="315"/>
        <v>[-]</v>
      </c>
      <c r="BB109" s="124" t="str">
        <f t="shared" si="315"/>
        <v>[-]</v>
      </c>
      <c r="BC109" s="47"/>
      <c r="BD109" s="56" t="str">
        <f>BD93</f>
        <v>(%)</v>
      </c>
      <c r="BE109" s="48" t="s">
        <v>30</v>
      </c>
      <c r="BF109" s="48" t="s">
        <v>31</v>
      </c>
      <c r="BG109" s="46"/>
      <c r="BH109" s="75" t="s">
        <v>52</v>
      </c>
      <c r="BI109" s="157" t="str">
        <f t="shared" si="308"/>
        <v>pass</v>
      </c>
      <c r="BJ109" s="157" t="str">
        <f t="shared" si="308"/>
        <v>pass</v>
      </c>
      <c r="BK109" s="157" t="str">
        <f t="shared" si="308"/>
        <v>pass</v>
      </c>
      <c r="BL109" s="157" t="str">
        <f t="shared" si="308"/>
        <v>pass</v>
      </c>
      <c r="BM109" s="157" t="str">
        <f t="shared" si="308"/>
        <v>pass</v>
      </c>
      <c r="BN109" s="157" t="str">
        <f t="shared" si="308"/>
        <v>pass</v>
      </c>
      <c r="BO109" s="157" t="str">
        <f t="shared" si="308"/>
        <v>pass</v>
      </c>
      <c r="BP109" s="157" t="str">
        <f t="shared" si="308"/>
        <v>pass</v>
      </c>
      <c r="BQ109" s="157" t="str">
        <f t="shared" si="308"/>
        <v>pass</v>
      </c>
      <c r="BR109" s="157" t="str">
        <f t="shared" si="308"/>
        <v>pass</v>
      </c>
    </row>
    <row r="110" spans="1:97" ht="16.5" customHeight="1" x14ac:dyDescent="0.3">
      <c r="A110" s="8"/>
      <c r="B110" s="97">
        <f t="shared" si="267"/>
        <v>25</v>
      </c>
      <c r="C110" s="169">
        <v>1</v>
      </c>
      <c r="D110" s="169">
        <v>1</v>
      </c>
      <c r="E110" s="169">
        <v>1</v>
      </c>
      <c r="F110" s="169">
        <v>1</v>
      </c>
      <c r="G110" s="169">
        <v>1</v>
      </c>
      <c r="H110" s="169">
        <v>1</v>
      </c>
      <c r="I110" s="169">
        <v>1</v>
      </c>
      <c r="J110" s="169">
        <v>1</v>
      </c>
      <c r="K110" s="169">
        <v>1</v>
      </c>
      <c r="L110" s="169">
        <v>1</v>
      </c>
      <c r="M110" s="169" t="s">
        <v>6</v>
      </c>
      <c r="N110" s="169" t="s">
        <v>6</v>
      </c>
      <c r="O110" s="169" t="s">
        <v>6</v>
      </c>
      <c r="P110" s="169" t="s">
        <v>6</v>
      </c>
      <c r="Q110" s="169" t="s">
        <v>6</v>
      </c>
      <c r="R110" s="140"/>
      <c r="S110" s="20"/>
      <c r="U110" s="135"/>
      <c r="V110" s="191">
        <f t="shared" si="309"/>
        <v>-0.10661426162063276</v>
      </c>
      <c r="W110" s="133">
        <f t="shared" si="279"/>
        <v>5.223605699033218E-2</v>
      </c>
      <c r="X110" s="205">
        <f t="shared" si="280"/>
        <v>-39.07279955410494</v>
      </c>
      <c r="Y110" s="133">
        <f t="shared" si="281"/>
        <v>366.48755016602104</v>
      </c>
      <c r="Z110" s="133">
        <f t="shared" si="310"/>
        <v>4.7321104967922856E-2</v>
      </c>
      <c r="AA110" s="133">
        <f t="shared" si="282"/>
        <v>-5.0451046652275518E-3</v>
      </c>
      <c r="AB110" s="203">
        <f t="shared" si="283"/>
        <v>4.9374986925148868E-3</v>
      </c>
      <c r="AC110" s="133">
        <f t="shared" si="311"/>
        <v>-3.6704886362385475E-3</v>
      </c>
      <c r="AD110" s="203">
        <f t="shared" si="289"/>
        <v>2.5994850155223771E-3</v>
      </c>
      <c r="AE110" s="133">
        <f t="shared" si="284"/>
        <v>2.7683656016593877E-3</v>
      </c>
      <c r="AF110" s="133">
        <f t="shared" si="312"/>
        <v>0.10197029009515227</v>
      </c>
      <c r="AG110" s="133">
        <f t="shared" si="313"/>
        <v>0.10523052031914291</v>
      </c>
      <c r="AH110" s="134">
        <f t="shared" si="314"/>
        <v>-3.5995667294988355E-2</v>
      </c>
      <c r="AI110" s="150"/>
      <c r="AL110" s="125" t="s">
        <v>114</v>
      </c>
      <c r="AM110" s="125"/>
      <c r="AN110" s="146">
        <f>IF(AN105="[-]","[-]",AN105/ABS(AN101))</f>
        <v>-0.66640620419812879</v>
      </c>
      <c r="AO110" s="146">
        <f t="shared" ref="AO110:BB110" si="316">IF(AO105="[-]","[-]",AO105/ABS(AO101))</f>
        <v>-9.6277212847051652E-2</v>
      </c>
      <c r="AP110" s="146">
        <f t="shared" si="316"/>
        <v>0.37338807496272647</v>
      </c>
      <c r="AQ110" s="146">
        <f t="shared" si="316"/>
        <v>0.1366259796927986</v>
      </c>
      <c r="AR110" s="146">
        <f t="shared" si="316"/>
        <v>-0.35354017340859001</v>
      </c>
      <c r="AS110" s="146">
        <f t="shared" si="316"/>
        <v>0.66275076571282132</v>
      </c>
      <c r="AT110" s="146">
        <f t="shared" si="316"/>
        <v>0.25619440357479001</v>
      </c>
      <c r="AU110" s="146">
        <f t="shared" si="316"/>
        <v>1.2292274674425965</v>
      </c>
      <c r="AV110" s="146">
        <f t="shared" si="316"/>
        <v>-1.6156563270280886</v>
      </c>
      <c r="AW110" s="146">
        <f t="shared" si="316"/>
        <v>0.66419761114453979</v>
      </c>
      <c r="AX110" s="146" t="str">
        <f t="shared" si="316"/>
        <v>[-]</v>
      </c>
      <c r="AY110" s="146" t="str">
        <f t="shared" si="316"/>
        <v>[-]</v>
      </c>
      <c r="AZ110" s="146" t="str">
        <f t="shared" si="316"/>
        <v>[-]</v>
      </c>
      <c r="BA110" s="146" t="str">
        <f t="shared" si="316"/>
        <v>[-]</v>
      </c>
      <c r="BB110" s="146" t="str">
        <f t="shared" si="316"/>
        <v>[-]</v>
      </c>
      <c r="BC110" s="47"/>
      <c r="BD110" s="50">
        <f>V37</f>
        <v>-0.1181813843932269</v>
      </c>
      <c r="BE110" s="50">
        <f>W37</f>
        <v>1.2129875639367177E-2</v>
      </c>
      <c r="BF110" s="50">
        <f>X37</f>
        <v>2.4259751278734355E-2</v>
      </c>
      <c r="BG110" s="46"/>
      <c r="BH110" s="75" t="s">
        <v>51</v>
      </c>
      <c r="BI110" s="157" t="str">
        <f t="shared" ref="BI110:BR110" si="317">AN112</f>
        <v>pass</v>
      </c>
      <c r="BJ110" s="157" t="str">
        <f t="shared" si="317"/>
        <v>pass</v>
      </c>
      <c r="BK110" s="157" t="str">
        <f t="shared" si="317"/>
        <v>pass</v>
      </c>
      <c r="BL110" s="157" t="str">
        <f t="shared" si="317"/>
        <v>pass</v>
      </c>
      <c r="BM110" s="157" t="str">
        <f t="shared" si="317"/>
        <v>pass</v>
      </c>
      <c r="BN110" s="157" t="str">
        <f t="shared" si="317"/>
        <v>pass</v>
      </c>
      <c r="BO110" s="157" t="str">
        <f t="shared" si="317"/>
        <v>pass</v>
      </c>
      <c r="BP110" s="157" t="str">
        <f t="shared" si="317"/>
        <v>?</v>
      </c>
      <c r="BQ110" s="157" t="str">
        <f t="shared" si="317"/>
        <v>?</v>
      </c>
      <c r="BR110" s="157" t="str">
        <f t="shared" si="317"/>
        <v>pass</v>
      </c>
    </row>
    <row r="111" spans="1:97" ht="16.5" customHeight="1" x14ac:dyDescent="0.3">
      <c r="A111" s="8"/>
      <c r="B111" s="97">
        <f t="shared" si="267"/>
        <v>10</v>
      </c>
      <c r="C111" s="169">
        <v>1</v>
      </c>
      <c r="D111" s="169">
        <v>1</v>
      </c>
      <c r="E111" s="169">
        <v>1</v>
      </c>
      <c r="F111" s="169">
        <v>1</v>
      </c>
      <c r="G111" s="169">
        <v>1</v>
      </c>
      <c r="H111" s="169">
        <v>1</v>
      </c>
      <c r="I111" s="169">
        <v>1</v>
      </c>
      <c r="J111" s="169">
        <v>1</v>
      </c>
      <c r="K111" s="169">
        <v>1</v>
      </c>
      <c r="L111" s="169">
        <v>1</v>
      </c>
      <c r="M111" s="169" t="s">
        <v>6</v>
      </c>
      <c r="N111" s="169" t="s">
        <v>6</v>
      </c>
      <c r="O111" s="169" t="s">
        <v>6</v>
      </c>
      <c r="P111" s="169" t="s">
        <v>6</v>
      </c>
      <c r="Q111" s="169" t="s">
        <v>6</v>
      </c>
      <c r="R111" s="140"/>
      <c r="S111" s="20"/>
      <c r="U111" s="135"/>
      <c r="V111" s="191">
        <f t="shared" si="309"/>
        <v>-7.1106024386193747E-2</v>
      </c>
      <c r="W111" s="133">
        <f t="shared" si="279"/>
        <v>5.279496926407759E-2</v>
      </c>
      <c r="X111" s="205">
        <f t="shared" si="280"/>
        <v>-25.510637682750087</v>
      </c>
      <c r="Y111" s="133">
        <f t="shared" si="281"/>
        <v>358.76900590301238</v>
      </c>
      <c r="Z111" s="133">
        <f t="shared" si="310"/>
        <v>4.9288277881640689E-2</v>
      </c>
      <c r="AA111" s="133">
        <f t="shared" si="282"/>
        <v>-3.504693489005437E-3</v>
      </c>
      <c r="AB111" s="203">
        <f t="shared" si="283"/>
        <v>2.7621018461739047E-2</v>
      </c>
      <c r="AC111" s="133">
        <f t="shared" si="311"/>
        <v>-8.7742981063876554E-3</v>
      </c>
      <c r="AD111" s="203">
        <f t="shared" si="289"/>
        <v>2.6499271299242873E-3</v>
      </c>
      <c r="AE111" s="133">
        <f t="shared" si="284"/>
        <v>2.7117018847873688E-3</v>
      </c>
      <c r="AF111" s="133">
        <f t="shared" si="312"/>
        <v>0.10295488584665202</v>
      </c>
      <c r="AG111" s="133">
        <f t="shared" si="313"/>
        <v>0.10414800785012393</v>
      </c>
      <c r="AH111" s="134">
        <f t="shared" si="314"/>
        <v>-8.5224688796767631E-2</v>
      </c>
      <c r="AI111" s="150"/>
      <c r="AL111" s="102" t="s">
        <v>106</v>
      </c>
      <c r="AM111" s="125"/>
      <c r="AN111" s="146">
        <f>IF(AN101="[-]","[-]",NORMDIST(_xlfn.NORM.INV(0.975,AN100,ABS(AN101)/2),$BD$110,$BE$110,TRUE)-NORMDIST(_xlfn.NORM.INV(0.025,AN100,ABS(AN101)/2),$BD$110,$BE$110,TRUE))</f>
        <v>0.90192117426384488</v>
      </c>
      <c r="AO111" s="146">
        <f t="shared" ref="AO111:BB111" si="318">IF(AO101="[-]","[-]",NORMDIST(_xlfn.NORM.INV(0.975,AO100,ABS(AO101)/2),$BD$110,$BE$110,TRUE)-NORMDIST(_xlfn.NORM.INV(0.025,AO100,ABS(AO101)/2),$BD$110,$BE$110,TRUE))</f>
        <v>0.99999808459995565</v>
      </c>
      <c r="AP111" s="146">
        <f t="shared" si="318"/>
        <v>0.99999999999996836</v>
      </c>
      <c r="AQ111" s="146">
        <f t="shared" si="318"/>
        <v>0.99999999999820843</v>
      </c>
      <c r="AR111" s="146">
        <f t="shared" si="318"/>
        <v>0.99999832422354595</v>
      </c>
      <c r="AS111" s="146">
        <f t="shared" si="318"/>
        <v>0.9996629165230746</v>
      </c>
      <c r="AT111" s="146">
        <f t="shared" si="318"/>
        <v>0.99999999997375233</v>
      </c>
      <c r="AU111" s="146">
        <f t="shared" si="318"/>
        <v>0.26880141182392547</v>
      </c>
      <c r="AV111" s="146">
        <f t="shared" si="318"/>
        <v>9.5073873320442925E-2</v>
      </c>
      <c r="AW111" s="146">
        <f t="shared" si="318"/>
        <v>0.99538425752243231</v>
      </c>
      <c r="AX111" s="146" t="str">
        <f t="shared" si="318"/>
        <v>[-]</v>
      </c>
      <c r="AY111" s="146" t="str">
        <f t="shared" si="318"/>
        <v>[-]</v>
      </c>
      <c r="AZ111" s="146" t="str">
        <f t="shared" si="318"/>
        <v>[-]</v>
      </c>
      <c r="BA111" s="146" t="str">
        <f t="shared" si="318"/>
        <v>[-]</v>
      </c>
      <c r="BB111" s="146" t="str">
        <f t="shared" si="318"/>
        <v>[-]</v>
      </c>
      <c r="BC111" s="47"/>
    </row>
    <row r="112" spans="1:97" ht="16.5" customHeight="1" x14ac:dyDescent="0.2">
      <c r="A112" s="8"/>
      <c r="B112" s="97">
        <f t="shared" si="267"/>
        <v>10</v>
      </c>
      <c r="C112" s="169">
        <v>1</v>
      </c>
      <c r="D112" s="169">
        <v>1</v>
      </c>
      <c r="E112" s="169">
        <v>1</v>
      </c>
      <c r="F112" s="169">
        <v>1</v>
      </c>
      <c r="G112" s="169">
        <v>1</v>
      </c>
      <c r="H112" s="169">
        <v>1</v>
      </c>
      <c r="I112" s="169">
        <v>1</v>
      </c>
      <c r="J112" s="169">
        <v>1</v>
      </c>
      <c r="K112" s="169">
        <v>1</v>
      </c>
      <c r="L112" s="169">
        <v>1</v>
      </c>
      <c r="M112" s="169" t="s">
        <v>6</v>
      </c>
      <c r="N112" s="169" t="s">
        <v>6</v>
      </c>
      <c r="O112" s="169" t="s">
        <v>6</v>
      </c>
      <c r="P112" s="169" t="s">
        <v>6</v>
      </c>
      <c r="Q112" s="169" t="s">
        <v>6</v>
      </c>
      <c r="R112" s="140"/>
      <c r="S112" s="20"/>
      <c r="U112" s="135"/>
      <c r="V112" s="191">
        <f t="shared" si="309"/>
        <v>-0.12018187735824337</v>
      </c>
      <c r="W112" s="133">
        <f t="shared" si="279"/>
        <v>5.3853693960376182E-2</v>
      </c>
      <c r="X112" s="205">
        <f t="shared" si="280"/>
        <v>-41.438877989583268</v>
      </c>
      <c r="Y112" s="133">
        <f t="shared" si="281"/>
        <v>344.80138686850813</v>
      </c>
      <c r="Z112" s="133">
        <f t="shared" si="310"/>
        <v>5.18161690253977E-2</v>
      </c>
      <c r="AA112" s="133">
        <f t="shared" si="282"/>
        <v>-6.2273644709843557E-3</v>
      </c>
      <c r="AB112" s="203">
        <f t="shared" si="283"/>
        <v>2.7726712628136137E-2</v>
      </c>
      <c r="AC112" s="133">
        <f t="shared" si="311"/>
        <v>8.967361724098899E-3</v>
      </c>
      <c r="AD112" s="203">
        <f t="shared" si="289"/>
        <v>2.7499420451466959E-3</v>
      </c>
      <c r="AE112" s="133">
        <f t="shared" si="284"/>
        <v>3.0826446275294228E-3</v>
      </c>
      <c r="AF112" s="133">
        <f t="shared" si="312"/>
        <v>0.10487977965550263</v>
      </c>
      <c r="AG112" s="133">
        <f t="shared" si="313"/>
        <v>0.11104313805957436</v>
      </c>
      <c r="AH112" s="134">
        <f t="shared" si="314"/>
        <v>8.5501340235018472E-2</v>
      </c>
      <c r="AI112" s="150"/>
      <c r="AL112" s="102" t="s">
        <v>51</v>
      </c>
      <c r="AM112" s="125"/>
      <c r="AN112" s="124" t="str">
        <f>IF(AN111="[-]","[-]",IF((AND(AN111&gt;=0.35,ABS(AN107)&lt;=1)),"pass",IF(ABS(AN107)&gt;1,"X","?")))</f>
        <v>pass</v>
      </c>
      <c r="AO112" s="124" t="str">
        <f t="shared" ref="AO112:BB112" si="319">IF(AO111="[-]","[-]",IF((AND(AO111&gt;=0.35,ABS(AO107)&lt;=1)),"pass",IF(ABS(AO107)&gt;1,"X","?")))</f>
        <v>pass</v>
      </c>
      <c r="AP112" s="124" t="str">
        <f t="shared" si="319"/>
        <v>pass</v>
      </c>
      <c r="AQ112" s="124" t="str">
        <f t="shared" si="319"/>
        <v>pass</v>
      </c>
      <c r="AR112" s="124" t="str">
        <f t="shared" si="319"/>
        <v>pass</v>
      </c>
      <c r="AS112" s="124" t="str">
        <f t="shared" si="319"/>
        <v>pass</v>
      </c>
      <c r="AT112" s="124" t="str">
        <f t="shared" si="319"/>
        <v>pass</v>
      </c>
      <c r="AU112" s="124" t="str">
        <f t="shared" si="319"/>
        <v>?</v>
      </c>
      <c r="AV112" s="124" t="str">
        <f t="shared" si="319"/>
        <v>?</v>
      </c>
      <c r="AW112" s="124" t="str">
        <f t="shared" si="319"/>
        <v>pass</v>
      </c>
      <c r="AX112" s="124" t="str">
        <f t="shared" si="319"/>
        <v>[-]</v>
      </c>
      <c r="AY112" s="124" t="str">
        <f t="shared" si="319"/>
        <v>[-]</v>
      </c>
      <c r="AZ112" s="124" t="str">
        <f t="shared" si="319"/>
        <v>[-]</v>
      </c>
      <c r="BA112" s="124" t="str">
        <f t="shared" si="319"/>
        <v>[-]</v>
      </c>
      <c r="BB112" s="124" t="str">
        <f t="shared" si="319"/>
        <v>[-]</v>
      </c>
      <c r="BC112" s="47"/>
      <c r="BD112" s="8"/>
      <c r="BE112" s="47"/>
      <c r="BF112" s="47"/>
      <c r="BG112" s="46"/>
    </row>
    <row r="113" spans="1:70" ht="16.5" customHeight="1" x14ac:dyDescent="0.2">
      <c r="A113" s="8"/>
      <c r="B113" s="97">
        <f t="shared" si="267"/>
        <v>5</v>
      </c>
      <c r="C113" s="169">
        <v>1</v>
      </c>
      <c r="D113" s="169">
        <v>1</v>
      </c>
      <c r="E113" s="169">
        <v>1</v>
      </c>
      <c r="F113" s="169">
        <v>1</v>
      </c>
      <c r="G113" s="169">
        <v>1</v>
      </c>
      <c r="H113" s="169">
        <v>1</v>
      </c>
      <c r="I113" s="169">
        <v>1</v>
      </c>
      <c r="J113" s="169">
        <v>1</v>
      </c>
      <c r="K113" s="169">
        <v>1</v>
      </c>
      <c r="L113" s="169">
        <v>1</v>
      </c>
      <c r="M113" s="169" t="s">
        <v>6</v>
      </c>
      <c r="N113" s="169" t="s">
        <v>6</v>
      </c>
      <c r="O113" s="169" t="s">
        <v>6</v>
      </c>
      <c r="P113" s="169" t="s">
        <v>6</v>
      </c>
      <c r="Q113" s="169" t="s">
        <v>6</v>
      </c>
      <c r="R113" s="140"/>
      <c r="S113" s="20"/>
      <c r="U113" s="135"/>
      <c r="V113" s="191">
        <f t="shared" si="309"/>
        <v>-0.10451878642394703</v>
      </c>
      <c r="W113" s="133">
        <f t="shared" si="279"/>
        <v>5.386132692734618E-2</v>
      </c>
      <c r="X113" s="205">
        <f t="shared" si="280"/>
        <v>-36.02800891106952</v>
      </c>
      <c r="Y113" s="133">
        <f t="shared" si="281"/>
        <v>344.70366662059604</v>
      </c>
      <c r="Z113" s="133">
        <f t="shared" si="310"/>
        <v>5.0717588963365007E-2</v>
      </c>
      <c r="AA113" s="133">
        <f t="shared" si="282"/>
        <v>-5.30094084879948E-3</v>
      </c>
      <c r="AB113" s="203">
        <f t="shared" si="283"/>
        <v>6.4344655688766503E-2</v>
      </c>
      <c r="AC113" s="133">
        <f t="shared" si="311"/>
        <v>1.3662597969279863E-2</v>
      </c>
      <c r="AD113" s="203">
        <f t="shared" si="289"/>
        <v>2.7539086553479536E-3</v>
      </c>
      <c r="AE113" s="133">
        <f t="shared" si="284"/>
        <v>3.1216927795904579E-3</v>
      </c>
      <c r="AF113" s="133">
        <f t="shared" si="312"/>
        <v>0.10495539348405024</v>
      </c>
      <c r="AG113" s="133">
        <f t="shared" si="313"/>
        <v>0.11174422185671093</v>
      </c>
      <c r="AH113" s="134">
        <f t="shared" si="314"/>
        <v>0.13017528223888875</v>
      </c>
      <c r="AI113" s="150"/>
      <c r="AL113" s="59"/>
      <c r="AM113" s="64"/>
      <c r="AN113" s="156">
        <f>AN98+$AO$3</f>
        <v>1.3500000000000003</v>
      </c>
      <c r="AO113" s="156">
        <f t="shared" ref="AO113:BB113" si="320">AO98+$AO$3</f>
        <v>2.3499999999999988</v>
      </c>
      <c r="AP113" s="156">
        <f t="shared" si="320"/>
        <v>3.3499999999999988</v>
      </c>
      <c r="AQ113" s="156">
        <f t="shared" si="320"/>
        <v>4.3499999999999988</v>
      </c>
      <c r="AR113" s="156">
        <f t="shared" si="320"/>
        <v>5.3499999999999988</v>
      </c>
      <c r="AS113" s="156">
        <f t="shared" si="320"/>
        <v>6.3499999999999988</v>
      </c>
      <c r="AT113" s="156">
        <f t="shared" si="320"/>
        <v>7.3499999999999988</v>
      </c>
      <c r="AU113" s="156">
        <f t="shared" si="320"/>
        <v>8.350000000000005</v>
      </c>
      <c r="AV113" s="156">
        <f t="shared" si="320"/>
        <v>9.350000000000005</v>
      </c>
      <c r="AW113" s="156">
        <f t="shared" si="320"/>
        <v>10.350000000000005</v>
      </c>
      <c r="AX113" s="156">
        <f t="shared" si="320"/>
        <v>11.350000000000005</v>
      </c>
      <c r="AY113" s="156">
        <f t="shared" si="320"/>
        <v>12.350000000000005</v>
      </c>
      <c r="AZ113" s="156">
        <f t="shared" si="320"/>
        <v>13.350000000000005</v>
      </c>
      <c r="BA113" s="156">
        <f t="shared" si="320"/>
        <v>14.350000000000005</v>
      </c>
      <c r="BB113" s="156">
        <f t="shared" si="320"/>
        <v>15.350000000000005</v>
      </c>
      <c r="BC113" s="47"/>
      <c r="BD113" s="8"/>
      <c r="BE113" s="47"/>
      <c r="BF113" s="47"/>
      <c r="BG113" s="46"/>
    </row>
    <row r="114" spans="1:70" ht="15" customHeight="1" thickBot="1" x14ac:dyDescent="0.25">
      <c r="A114" s="8"/>
      <c r="B114" s="98">
        <f t="shared" si="267"/>
        <v>2</v>
      </c>
      <c r="C114" s="200">
        <v>1</v>
      </c>
      <c r="D114" s="200">
        <v>1</v>
      </c>
      <c r="E114" s="200">
        <v>1</v>
      </c>
      <c r="F114" s="200">
        <v>1</v>
      </c>
      <c r="G114" s="200">
        <v>1</v>
      </c>
      <c r="H114" s="200">
        <v>1</v>
      </c>
      <c r="I114" s="200">
        <v>1</v>
      </c>
      <c r="J114" s="200">
        <v>1</v>
      </c>
      <c r="K114" s="200">
        <v>1</v>
      </c>
      <c r="L114" s="200">
        <v>1</v>
      </c>
      <c r="M114" s="200" t="s">
        <v>6</v>
      </c>
      <c r="N114" s="200" t="s">
        <v>6</v>
      </c>
      <c r="O114" s="200" t="s">
        <v>6</v>
      </c>
      <c r="P114" s="200" t="s">
        <v>6</v>
      </c>
      <c r="Q114" s="200" t="s">
        <v>6</v>
      </c>
      <c r="R114" s="140"/>
      <c r="S114" s="20"/>
      <c r="U114" s="135"/>
      <c r="V114" s="191">
        <f t="shared" si="309"/>
        <v>-0.12150002861027676</v>
      </c>
      <c r="W114" s="133">
        <f t="shared" si="279"/>
        <v>5.3881853007367538E-2</v>
      </c>
      <c r="X114" s="205">
        <f t="shared" si="280"/>
        <v>-41.84960224476346</v>
      </c>
      <c r="Y114" s="133">
        <f t="shared" si="281"/>
        <v>344.44108963134619</v>
      </c>
      <c r="Z114" s="133">
        <f t="shared" si="310"/>
        <v>5.243827084863361E-2</v>
      </c>
      <c r="AA114" s="133">
        <f t="shared" si="282"/>
        <v>-6.3712514083824247E-3</v>
      </c>
      <c r="AB114" s="203">
        <f t="shared" si="283"/>
        <v>3.3524633133892867E-2</v>
      </c>
      <c r="AC114" s="133">
        <f t="shared" si="311"/>
        <v>9.8656235506970058E-3</v>
      </c>
      <c r="AD114" s="203">
        <f t="shared" si="289"/>
        <v>2.7510124595341908E-3</v>
      </c>
      <c r="AE114" s="133">
        <f t="shared" si="284"/>
        <v>3.0733303528523853E-3</v>
      </c>
      <c r="AF114" s="133">
        <f t="shared" si="312"/>
        <v>0.10490018988608535</v>
      </c>
      <c r="AG114" s="133">
        <f t="shared" si="313"/>
        <v>0.11087525157315108</v>
      </c>
      <c r="AH114" s="134">
        <f t="shared" si="314"/>
        <v>9.4047718706805186E-2</v>
      </c>
      <c r="AI114" s="150"/>
      <c r="AL114" s="59"/>
      <c r="AM114" s="113" t="str">
        <f t="shared" ref="AM114:BB114" si="321">B$29</f>
        <v>Set Point</v>
      </c>
      <c r="AN114" s="113" t="str">
        <f t="shared" si="321"/>
        <v>Lab A</v>
      </c>
      <c r="AO114" s="113" t="str">
        <f t="shared" si="321"/>
        <v>Lab B</v>
      </c>
      <c r="AP114" s="113" t="str">
        <f t="shared" si="321"/>
        <v>Lab C</v>
      </c>
      <c r="AQ114" s="113" t="str">
        <f t="shared" si="321"/>
        <v>Lab D</v>
      </c>
      <c r="AR114" s="113" t="str">
        <f t="shared" si="321"/>
        <v>Lab E</v>
      </c>
      <c r="AS114" s="113" t="str">
        <f t="shared" si="321"/>
        <v>Lab F</v>
      </c>
      <c r="AT114" s="113" t="str">
        <f t="shared" si="321"/>
        <v>Lab G</v>
      </c>
      <c r="AU114" s="113" t="str">
        <f t="shared" si="321"/>
        <v>Lab H</v>
      </c>
      <c r="AV114" s="113" t="str">
        <f t="shared" si="321"/>
        <v>Lab I</v>
      </c>
      <c r="AW114" s="113" t="str">
        <f t="shared" si="321"/>
        <v>Lab J</v>
      </c>
      <c r="AX114" s="113" t="str">
        <f t="shared" si="321"/>
        <v>Lab K</v>
      </c>
      <c r="AY114" s="113" t="str">
        <f t="shared" si="321"/>
        <v>Lab L</v>
      </c>
      <c r="AZ114" s="113" t="str">
        <f t="shared" si="321"/>
        <v>Lab M</v>
      </c>
      <c r="BA114" s="113" t="str">
        <f t="shared" si="321"/>
        <v>Lab N</v>
      </c>
      <c r="BB114" s="113" t="str">
        <f t="shared" si="321"/>
        <v>Lab O</v>
      </c>
      <c r="BC114" s="47"/>
    </row>
    <row r="115" spans="1:70" ht="18.75" customHeight="1" x14ac:dyDescent="0.3">
      <c r="A115" s="8"/>
      <c r="B115" s="18"/>
      <c r="C115" s="20"/>
      <c r="D115" s="20"/>
      <c r="E115" s="20"/>
      <c r="F115" s="20"/>
      <c r="G115" s="20"/>
      <c r="H115" s="20"/>
      <c r="I115" s="20"/>
      <c r="J115" s="20"/>
      <c r="K115" s="20"/>
      <c r="L115" s="20"/>
      <c r="M115" s="20"/>
      <c r="N115" s="20"/>
      <c r="O115" s="20"/>
      <c r="P115" s="20"/>
      <c r="Q115" s="20"/>
      <c r="R115" s="141"/>
      <c r="S115" s="4"/>
      <c r="U115" s="135"/>
      <c r="V115" s="191">
        <f t="shared" si="309"/>
        <v>-0.12770806555045522</v>
      </c>
      <c r="W115" s="133">
        <f t="shared" si="279"/>
        <v>5.4047640496045241E-2</v>
      </c>
      <c r="X115" s="205">
        <f t="shared" si="280"/>
        <v>-43.718459281536397</v>
      </c>
      <c r="Y115" s="133">
        <f t="shared" si="281"/>
        <v>342.33123094534699</v>
      </c>
      <c r="Z115" s="133">
        <f t="shared" si="310"/>
        <v>5.137302807655493E-2</v>
      </c>
      <c r="AA115" s="133">
        <f t="shared" si="282"/>
        <v>-6.5607500371260537E-3</v>
      </c>
      <c r="AB115" s="203">
        <f t="shared" si="283"/>
        <v>2.1201566734932412E-2</v>
      </c>
      <c r="AC115" s="133">
        <f t="shared" si="311"/>
        <v>7.8697460225451155E-3</v>
      </c>
      <c r="AD115" s="203">
        <f t="shared" si="289"/>
        <v>2.7710792535750057E-3</v>
      </c>
      <c r="AE115" s="133">
        <f t="shared" si="284"/>
        <v>3.0909661276542918E-3</v>
      </c>
      <c r="AF115" s="133">
        <f t="shared" si="312"/>
        <v>0.10528208306402387</v>
      </c>
      <c r="AG115" s="133">
        <f t="shared" si="313"/>
        <v>0.11119291573934541</v>
      </c>
      <c r="AH115" s="134">
        <f t="shared" si="314"/>
        <v>7.474914813149533E-2</v>
      </c>
      <c r="AI115" s="150"/>
      <c r="AL115" s="60" t="s">
        <v>112</v>
      </c>
      <c r="AM115" s="63">
        <f>B16</f>
        <v>500</v>
      </c>
      <c r="AN115" s="49">
        <f t="shared" ref="AN115:BB115" si="322">C38</f>
        <v>-0.16122242741459447</v>
      </c>
      <c r="AO115" s="68">
        <f t="shared" si="322"/>
        <v>-0.14246287895300527</v>
      </c>
      <c r="AP115" s="68">
        <f t="shared" si="322"/>
        <v>-8.7776678878080439E-2</v>
      </c>
      <c r="AQ115" s="68">
        <f t="shared" si="322"/>
        <v>-0.12150002861027676</v>
      </c>
      <c r="AR115" s="68">
        <f t="shared" si="322"/>
        <v>-0.15</v>
      </c>
      <c r="AS115" s="68">
        <f t="shared" si="322"/>
        <v>-4.4826181209208664E-2</v>
      </c>
      <c r="AT115" s="68">
        <f t="shared" si="322"/>
        <v>-0.12</v>
      </c>
      <c r="AU115" s="68">
        <f t="shared" si="322"/>
        <v>-9.5600579704682651E-2</v>
      </c>
      <c r="AV115" s="68">
        <f t="shared" si="322"/>
        <v>-0.17127811500573076</v>
      </c>
      <c r="AW115" s="68">
        <f t="shared" si="322"/>
        <v>-6.4837294632165518E-2</v>
      </c>
      <c r="AX115" s="68" t="str">
        <f t="shared" si="322"/>
        <v>[-]</v>
      </c>
      <c r="AY115" s="68" t="str">
        <f t="shared" si="322"/>
        <v>[-]</v>
      </c>
      <c r="AZ115" s="68" t="str">
        <f t="shared" si="322"/>
        <v>[-]</v>
      </c>
      <c r="BA115" s="68" t="str">
        <f t="shared" si="322"/>
        <v>[-]</v>
      </c>
      <c r="BB115" s="68" t="str">
        <f t="shared" si="322"/>
        <v>[-]</v>
      </c>
      <c r="BC115" s="47"/>
    </row>
    <row r="116" spans="1:70" ht="16.5" thickBot="1" x14ac:dyDescent="0.35">
      <c r="A116" s="8"/>
      <c r="B116" s="2" t="s">
        <v>116</v>
      </c>
      <c r="T116" s="21"/>
      <c r="U116" s="135"/>
      <c r="V116" s="191">
        <f t="shared" si="309"/>
        <v>-0.13620763378555986</v>
      </c>
      <c r="W116" s="133">
        <f t="shared" si="279"/>
        <v>5.3958912548419481E-2</v>
      </c>
      <c r="X116" s="205">
        <f t="shared" si="280"/>
        <v>-46.781599991806821</v>
      </c>
      <c r="Y116" s="133">
        <f t="shared" si="281"/>
        <v>343.45798903942494</v>
      </c>
      <c r="Z116" s="133">
        <f t="shared" si="310"/>
        <v>5.4133582161739774E-2</v>
      </c>
      <c r="AA116" s="133">
        <f t="shared" si="282"/>
        <v>-7.3734071345867673E-3</v>
      </c>
      <c r="AB116" s="203">
        <f t="shared" si="283"/>
        <v>4.9493384407750682E-5</v>
      </c>
      <c r="AC116" s="133">
        <f t="shared" si="311"/>
        <v>-3.7960923108751321E-4</v>
      </c>
      <c r="AD116" s="203">
        <f t="shared" si="289"/>
        <v>2.7539508412182719E-3</v>
      </c>
      <c r="AE116" s="133">
        <f t="shared" si="284"/>
        <v>3.1175331551487433E-3</v>
      </c>
      <c r="AF116" s="133">
        <f t="shared" si="312"/>
        <v>0.10495619736286699</v>
      </c>
      <c r="AG116" s="133">
        <f t="shared" si="313"/>
        <v>0.11166974800990183</v>
      </c>
      <c r="AH116" s="134">
        <f t="shared" si="314"/>
        <v>-3.6168348380142168E-3</v>
      </c>
      <c r="AI116" s="150"/>
      <c r="AL116" s="60" t="s">
        <v>107</v>
      </c>
      <c r="AM116" s="79">
        <f t="shared" ref="AM116:AM122" si="323">AM115</f>
        <v>500</v>
      </c>
      <c r="AN116" s="68">
        <f t="shared" ref="AN116:BB116" si="324">C60</f>
        <v>5.000000000000001E-2</v>
      </c>
      <c r="AO116" s="68">
        <f t="shared" si="324"/>
        <v>6.4000000000000001E-2</v>
      </c>
      <c r="AP116" s="68">
        <f t="shared" si="324"/>
        <v>0.15</v>
      </c>
      <c r="AQ116" s="68">
        <f t="shared" si="324"/>
        <v>0.10000000000000002</v>
      </c>
      <c r="AR116" s="68">
        <f t="shared" si="324"/>
        <v>0.1</v>
      </c>
      <c r="AS116" s="68">
        <f t="shared" si="324"/>
        <v>0.13</v>
      </c>
      <c r="AT116" s="68">
        <f t="shared" si="324"/>
        <v>0.12</v>
      </c>
      <c r="AU116" s="68">
        <f t="shared" si="324"/>
        <v>0.03</v>
      </c>
      <c r="AV116" s="68">
        <f t="shared" si="324"/>
        <v>2.5000000000000005E-2</v>
      </c>
      <c r="AW116" s="68">
        <f t="shared" si="324"/>
        <v>0.1</v>
      </c>
      <c r="AX116" s="68" t="str">
        <f t="shared" si="324"/>
        <v>[-]</v>
      </c>
      <c r="AY116" s="68" t="str">
        <f t="shared" si="324"/>
        <v>[-]</v>
      </c>
      <c r="AZ116" s="68" t="str">
        <f t="shared" si="324"/>
        <v>[-]</v>
      </c>
      <c r="BA116" s="68" t="str">
        <f t="shared" si="324"/>
        <v>[-]</v>
      </c>
      <c r="BB116" s="68" t="str">
        <f t="shared" si="324"/>
        <v>[-]</v>
      </c>
      <c r="BC116" s="47"/>
    </row>
    <row r="117" spans="1:70" ht="15.75" x14ac:dyDescent="0.3">
      <c r="A117" s="8"/>
      <c r="B117" s="85" t="s">
        <v>21</v>
      </c>
      <c r="C117" s="85" t="str">
        <f t="shared" ref="C117:Q117" si="325">C29</f>
        <v>Lab A</v>
      </c>
      <c r="D117" s="85" t="str">
        <f t="shared" si="325"/>
        <v>Lab B</v>
      </c>
      <c r="E117" s="85" t="str">
        <f t="shared" si="325"/>
        <v>Lab C</v>
      </c>
      <c r="F117" s="85" t="str">
        <f t="shared" si="325"/>
        <v>Lab D</v>
      </c>
      <c r="G117" s="85" t="str">
        <f t="shared" si="325"/>
        <v>Lab E</v>
      </c>
      <c r="H117" s="85" t="str">
        <f t="shared" si="325"/>
        <v>Lab F</v>
      </c>
      <c r="I117" s="85" t="str">
        <f t="shared" si="325"/>
        <v>Lab G</v>
      </c>
      <c r="J117" s="85" t="str">
        <f t="shared" si="325"/>
        <v>Lab H</v>
      </c>
      <c r="K117" s="85" t="str">
        <f t="shared" si="325"/>
        <v>Lab I</v>
      </c>
      <c r="L117" s="85" t="str">
        <f t="shared" si="325"/>
        <v>Lab J</v>
      </c>
      <c r="M117" s="85" t="str">
        <f t="shared" si="325"/>
        <v>Lab K</v>
      </c>
      <c r="N117" s="85" t="str">
        <f t="shared" si="325"/>
        <v>Lab L</v>
      </c>
      <c r="O117" s="85" t="str">
        <f t="shared" si="325"/>
        <v>Lab M</v>
      </c>
      <c r="P117" s="85" t="str">
        <f t="shared" si="325"/>
        <v>Lab N</v>
      </c>
      <c r="Q117" s="85" t="str">
        <f t="shared" si="325"/>
        <v>Lab O</v>
      </c>
      <c r="R117" s="138"/>
      <c r="S117" s="18"/>
      <c r="T117" s="23"/>
      <c r="U117" s="135"/>
      <c r="V117" s="191">
        <f t="shared" si="309"/>
        <v>0.19236937597122492</v>
      </c>
      <c r="W117" s="133">
        <f t="shared" si="279"/>
        <v>5.8321039279800015E-2</v>
      </c>
      <c r="X117" s="205">
        <f t="shared" si="280"/>
        <v>56.556877902233254</v>
      </c>
      <c r="Y117" s="133">
        <f t="shared" si="281"/>
        <v>294.00146263765583</v>
      </c>
      <c r="Z117" s="133">
        <f t="shared" si="310"/>
        <v>6.885819747112995E-2</v>
      </c>
      <c r="AA117" s="133">
        <f t="shared" si="282"/>
        <v>1.3246208478024647E-2</v>
      </c>
      <c r="AB117" s="203">
        <f t="shared" si="283"/>
        <v>3.6731401063421494</v>
      </c>
      <c r="AC117" s="133">
        <f t="shared" si="311"/>
        <v>0.11177482576994797</v>
      </c>
      <c r="AD117" s="203">
        <f t="shared" si="289"/>
        <v>3.1671332318385851E-3</v>
      </c>
      <c r="AE117" s="133">
        <f t="shared" si="284"/>
        <v>3.7675461712070608E-3</v>
      </c>
      <c r="AF117" s="133">
        <f t="shared" si="312"/>
        <v>0.11255457754953523</v>
      </c>
      <c r="AG117" s="133">
        <f t="shared" si="313"/>
        <v>0.12276068053260475</v>
      </c>
      <c r="AH117" s="134">
        <f t="shared" si="314"/>
        <v>0.99307223396361577</v>
      </c>
      <c r="AI117" s="150"/>
      <c r="AL117" s="60" t="s">
        <v>105</v>
      </c>
      <c r="AM117" s="79">
        <f t="shared" si="323"/>
        <v>500</v>
      </c>
      <c r="AN117" s="49">
        <f t="shared" ref="AN117:BB117" si="326">C82</f>
        <v>2.4734516691229474E-2</v>
      </c>
      <c r="AO117" s="68">
        <f t="shared" si="326"/>
        <v>1.0383913012180033E-2</v>
      </c>
      <c r="AP117" s="68">
        <f t="shared" si="326"/>
        <v>9.2316718104630928E-3</v>
      </c>
      <c r="AQ117" s="68">
        <f t="shared" si="326"/>
        <v>3.6078156868449961E-3</v>
      </c>
      <c r="AR117" s="68">
        <f t="shared" si="326"/>
        <v>5.7500827747661524E-3</v>
      </c>
      <c r="AS117" s="68">
        <f t="shared" si="326"/>
        <v>2.4173056181016521E-3</v>
      </c>
      <c r="AT117" s="68">
        <f t="shared" si="326"/>
        <v>2.6803638496157387E-3</v>
      </c>
      <c r="AU117" s="68">
        <f t="shared" si="326"/>
        <v>6.9529042416176141E-3</v>
      </c>
      <c r="AV117" s="68">
        <f t="shared" si="326"/>
        <v>5.6092392564336107E-4</v>
      </c>
      <c r="AW117" s="68">
        <f t="shared" si="326"/>
        <v>6.6666666666666723E-3</v>
      </c>
      <c r="AX117" s="68" t="str">
        <f t="shared" si="326"/>
        <v>[-]</v>
      </c>
      <c r="AY117" s="68" t="str">
        <f t="shared" si="326"/>
        <v>[-]</v>
      </c>
      <c r="AZ117" s="68" t="str">
        <f t="shared" si="326"/>
        <v>[-]</v>
      </c>
      <c r="BA117" s="68" t="str">
        <f t="shared" si="326"/>
        <v>[-]</v>
      </c>
      <c r="BB117" s="68" t="str">
        <f t="shared" si="326"/>
        <v>[-]</v>
      </c>
      <c r="BC117" s="47"/>
    </row>
    <row r="118" spans="1:70" ht="15.75" customHeight="1" thickBot="1" x14ac:dyDescent="0.35">
      <c r="A118" s="8"/>
      <c r="B118" s="99"/>
      <c r="C118" s="99"/>
      <c r="D118" s="99"/>
      <c r="E118" s="99"/>
      <c r="F118" s="99"/>
      <c r="G118" s="99"/>
      <c r="H118" s="99"/>
      <c r="I118" s="99"/>
      <c r="J118" s="99"/>
      <c r="K118" s="99"/>
      <c r="L118" s="99"/>
      <c r="M118" s="100"/>
      <c r="N118" s="100"/>
      <c r="O118" s="100"/>
      <c r="P118" s="100"/>
      <c r="Q118" s="100"/>
      <c r="R118" s="139"/>
      <c r="S118" s="17"/>
      <c r="T118" s="24"/>
      <c r="U118" s="135"/>
      <c r="V118" s="191">
        <f t="shared" si="309"/>
        <v>0.199508358386672</v>
      </c>
      <c r="W118" s="133">
        <f t="shared" si="279"/>
        <v>5.8311226309551135E-2</v>
      </c>
      <c r="X118" s="205">
        <f t="shared" si="280"/>
        <v>58.675492732595515</v>
      </c>
      <c r="Y118" s="133">
        <f t="shared" si="281"/>
        <v>294.10042369691155</v>
      </c>
      <c r="Z118" s="133">
        <f t="shared" si="310"/>
        <v>6.9438131320977869E-2</v>
      </c>
      <c r="AA118" s="133">
        <f t="shared" si="282"/>
        <v>1.3853487589286447E-2</v>
      </c>
      <c r="AB118" s="203">
        <f t="shared" si="283"/>
        <v>2.9534466038812424</v>
      </c>
      <c r="AC118" s="133">
        <f t="shared" si="311"/>
        <v>0.10021130936649435</v>
      </c>
      <c r="AD118" s="203">
        <f t="shared" si="289"/>
        <v>3.1640956411474706E-3</v>
      </c>
      <c r="AE118" s="133">
        <f t="shared" si="284"/>
        <v>3.7149541772465242E-3</v>
      </c>
      <c r="AF118" s="133">
        <f t="shared" si="312"/>
        <v>0.11250058917441225</v>
      </c>
      <c r="AG118" s="133">
        <f t="shared" si="313"/>
        <v>0.12190084785999684</v>
      </c>
      <c r="AH118" s="134">
        <f t="shared" si="314"/>
        <v>0.89076252935115263</v>
      </c>
      <c r="AI118" s="150"/>
      <c r="AL118" s="60" t="s">
        <v>108</v>
      </c>
      <c r="AM118" s="79">
        <f t="shared" si="323"/>
        <v>500</v>
      </c>
      <c r="AN118" s="49">
        <f t="shared" ref="AN118:BB118" si="327">C126</f>
        <v>6.8642525565051224E-2</v>
      </c>
      <c r="AO118" s="68">
        <f t="shared" si="327"/>
        <v>7.6182843537403636E-2</v>
      </c>
      <c r="AP118" s="68">
        <f t="shared" si="327"/>
        <v>0.15551599198930025</v>
      </c>
      <c r="AQ118" s="68">
        <f t="shared" si="327"/>
        <v>0.10776370601473508</v>
      </c>
      <c r="AR118" s="68">
        <f t="shared" si="327"/>
        <v>0.10785668014507337</v>
      </c>
      <c r="AS118" s="68">
        <f t="shared" si="327"/>
        <v>0.13603618403370224</v>
      </c>
      <c r="AT118" s="68">
        <f t="shared" si="327"/>
        <v>0.12651950185788088</v>
      </c>
      <c r="AU118" s="68">
        <f t="shared" si="327"/>
        <v>5.0481114066481377E-2</v>
      </c>
      <c r="AV118" s="68">
        <f t="shared" si="327"/>
        <v>4.7173240673610284E-2</v>
      </c>
      <c r="AW118" s="68">
        <f t="shared" si="327"/>
        <v>0.10790942704159098</v>
      </c>
      <c r="AX118" s="68" t="str">
        <f t="shared" si="327"/>
        <v>[-]</v>
      </c>
      <c r="AY118" s="68" t="str">
        <f t="shared" si="327"/>
        <v>[-]</v>
      </c>
      <c r="AZ118" s="68" t="str">
        <f t="shared" si="327"/>
        <v>[-]</v>
      </c>
      <c r="BA118" s="68" t="str">
        <f t="shared" si="327"/>
        <v>[-]</v>
      </c>
      <c r="BB118" s="68" t="str">
        <f t="shared" si="327"/>
        <v>[-]</v>
      </c>
      <c r="BC118" s="47"/>
    </row>
    <row r="119" spans="1:70" ht="15.75" customHeight="1" thickTop="1" x14ac:dyDescent="0.3">
      <c r="A119" s="8"/>
      <c r="B119" s="97">
        <f t="shared" ref="B119:B136" si="328">B9</f>
        <v>10000</v>
      </c>
      <c r="C119" s="42">
        <f t="shared" ref="C119:Q119" si="329">IF(C53="[-]","[-]",IF(C53&lt;0,-SQRT(C53^2+C75^2+$G9^2),SQRT(C53^2+C75^2+$G9^2)))</f>
        <v>0.138169570207715</v>
      </c>
      <c r="D119" s="42">
        <f t="shared" si="329"/>
        <v>7.0178828226184653E-2</v>
      </c>
      <c r="E119" s="42">
        <f t="shared" si="329"/>
        <v>0.15298111417559074</v>
      </c>
      <c r="F119" s="42">
        <f t="shared" si="329"/>
        <v>0.10440655717130096</v>
      </c>
      <c r="G119" s="42">
        <f t="shared" si="329"/>
        <v>9.4870662700265021E-2</v>
      </c>
      <c r="H119" s="42">
        <f t="shared" si="329"/>
        <v>0.13348468027833263</v>
      </c>
      <c r="I119" s="42">
        <f t="shared" si="329"/>
        <v>0.12372940368491797</v>
      </c>
      <c r="J119" s="42">
        <f t="shared" si="329"/>
        <v>4.254798152275082E-2</v>
      </c>
      <c r="K119" s="42">
        <f t="shared" si="329"/>
        <v>3.9133238434641802E-2</v>
      </c>
      <c r="L119" s="42">
        <f t="shared" si="329"/>
        <v>0.1044030650891055</v>
      </c>
      <c r="M119" s="42" t="str">
        <f t="shared" si="329"/>
        <v>[-]</v>
      </c>
      <c r="N119" s="42" t="str">
        <f t="shared" si="329"/>
        <v>[-]</v>
      </c>
      <c r="O119" s="42" t="str">
        <f t="shared" si="329"/>
        <v>[-]</v>
      </c>
      <c r="P119" s="42" t="str">
        <f t="shared" si="329"/>
        <v>[-]</v>
      </c>
      <c r="Q119" s="42" t="str">
        <f t="shared" si="329"/>
        <v>[-]</v>
      </c>
      <c r="R119" s="140"/>
      <c r="S119" s="20"/>
      <c r="T119" s="24"/>
      <c r="U119" s="135"/>
      <c r="V119" s="191">
        <f t="shared" si="309"/>
        <v>0.1749722938600291</v>
      </c>
      <c r="W119" s="133">
        <f t="shared" si="279"/>
        <v>5.8313356696511137E-2</v>
      </c>
      <c r="X119" s="205">
        <f t="shared" si="280"/>
        <v>51.455665849435654</v>
      </c>
      <c r="Y119" s="133">
        <f t="shared" si="281"/>
        <v>294.0789350947079</v>
      </c>
      <c r="Z119" s="133">
        <f t="shared" si="310"/>
        <v>7.1730260750132224E-2</v>
      </c>
      <c r="AA119" s="133">
        <f t="shared" si="282"/>
        <v>1.2550808262628648E-2</v>
      </c>
      <c r="AB119" s="203">
        <f t="shared" si="283"/>
        <v>1.4279546520953434</v>
      </c>
      <c r="AC119" s="133">
        <f t="shared" si="311"/>
        <v>6.9682744820121753E-2</v>
      </c>
      <c r="AD119" s="203">
        <f t="shared" si="289"/>
        <v>3.1565325784076279E-3</v>
      </c>
      <c r="AE119" s="133">
        <f t="shared" si="284"/>
        <v>3.8411904652128955E-3</v>
      </c>
      <c r="AF119" s="133">
        <f t="shared" si="312"/>
        <v>0.11236605498828599</v>
      </c>
      <c r="AG119" s="133">
        <f t="shared" si="313"/>
        <v>0.12395467663969593</v>
      </c>
      <c r="AH119" s="134">
        <f t="shared" si="314"/>
        <v>0.62014052933856301</v>
      </c>
      <c r="AI119" s="150"/>
      <c r="AL119" s="60" t="s">
        <v>109</v>
      </c>
      <c r="AM119" s="79">
        <f t="shared" si="323"/>
        <v>500</v>
      </c>
      <c r="AN119" s="49">
        <f t="shared" ref="AN119:BB119" si="330">C148</f>
        <v>0.94059477267284619</v>
      </c>
      <c r="AO119" s="68">
        <f t="shared" si="330"/>
        <v>0.64571636300036284</v>
      </c>
      <c r="AP119" s="68">
        <f t="shared" si="330"/>
        <v>0.27367651337673982</v>
      </c>
      <c r="AQ119" s="68">
        <f t="shared" si="330"/>
        <v>0.40162374606467738</v>
      </c>
      <c r="AR119" s="68">
        <f t="shared" si="330"/>
        <v>0.40411179788725082</v>
      </c>
      <c r="AS119" s="68">
        <f t="shared" si="330"/>
        <v>0.3082536577909456</v>
      </c>
      <c r="AT119" s="68">
        <f t="shared" si="330"/>
        <v>0.3340808649578646</v>
      </c>
      <c r="AU119" s="68">
        <f t="shared" si="330"/>
        <v>1.3533263043303112</v>
      </c>
      <c r="AV119" s="68">
        <f t="shared" si="330"/>
        <v>1.6001573100919089</v>
      </c>
      <c r="AW119" s="68">
        <f t="shared" si="330"/>
        <v>0.40551750201988129</v>
      </c>
      <c r="AX119" s="68" t="str">
        <f t="shared" si="330"/>
        <v>[-]</v>
      </c>
      <c r="AY119" s="68" t="str">
        <f t="shared" si="330"/>
        <v>[-]</v>
      </c>
      <c r="AZ119" s="68" t="str">
        <f t="shared" si="330"/>
        <v>[-]</v>
      </c>
      <c r="BA119" s="68" t="str">
        <f t="shared" si="330"/>
        <v>[-]</v>
      </c>
      <c r="BB119" s="68" t="str">
        <f t="shared" si="330"/>
        <v>[-]</v>
      </c>
      <c r="BC119" s="47"/>
      <c r="BH119" s="15"/>
      <c r="BI119" s="79"/>
      <c r="BJ119" s="79"/>
      <c r="BK119" s="79"/>
      <c r="BL119" s="79"/>
      <c r="BM119" s="79"/>
      <c r="BN119" s="79"/>
      <c r="BO119" s="79"/>
      <c r="BP119" s="79"/>
      <c r="BQ119" s="79"/>
      <c r="BR119" s="79"/>
    </row>
    <row r="120" spans="1:70" ht="15.75" customHeight="1" x14ac:dyDescent="0.3">
      <c r="A120" s="8"/>
      <c r="B120" s="97">
        <f t="shared" si="328"/>
        <v>7500</v>
      </c>
      <c r="C120" s="42">
        <f t="shared" ref="C120:Q120" si="331">IF(C54="[-]","[-]",IF(C54&lt;0,-SQRT(C54^2+C76^2+$G10^2),SQRT(C54^2+C76^2+$G10^2)))</f>
        <v>0.1274815058153142</v>
      </c>
      <c r="D120" s="42">
        <f t="shared" si="331"/>
        <v>6.955683784631643E-2</v>
      </c>
      <c r="E120" s="42">
        <f t="shared" si="331"/>
        <v>0.15324720674175973</v>
      </c>
      <c r="F120" s="42">
        <f t="shared" si="331"/>
        <v>0.10443107807566367</v>
      </c>
      <c r="G120" s="42">
        <f t="shared" si="331"/>
        <v>9.4876572896162761E-2</v>
      </c>
      <c r="H120" s="42">
        <f t="shared" si="331"/>
        <v>0.13342179195954113</v>
      </c>
      <c r="I120" s="42">
        <f t="shared" si="331"/>
        <v>0.12370000589938146</v>
      </c>
      <c r="J120" s="42">
        <f t="shared" si="331"/>
        <v>4.3521320074552949E-2</v>
      </c>
      <c r="K120" s="42">
        <f t="shared" si="331"/>
        <v>3.9094919015807285E-2</v>
      </c>
      <c r="L120" s="42">
        <f t="shared" si="331"/>
        <v>0.1044030650891055</v>
      </c>
      <c r="M120" s="42" t="str">
        <f t="shared" si="331"/>
        <v>[-]</v>
      </c>
      <c r="N120" s="42" t="str">
        <f t="shared" si="331"/>
        <v>[-]</v>
      </c>
      <c r="O120" s="42" t="str">
        <f t="shared" si="331"/>
        <v>[-]</v>
      </c>
      <c r="P120" s="42" t="str">
        <f t="shared" si="331"/>
        <v>[-]</v>
      </c>
      <c r="Q120" s="42" t="str">
        <f t="shared" si="331"/>
        <v>[-]</v>
      </c>
      <c r="R120" s="140"/>
      <c r="S120" s="20"/>
      <c r="T120" s="24"/>
      <c r="U120" s="135"/>
      <c r="V120" s="191">
        <f t="shared" si="309"/>
        <v>0.12014428005919923</v>
      </c>
      <c r="W120" s="133">
        <f t="shared" si="279"/>
        <v>5.8355453989649426E-2</v>
      </c>
      <c r="X120" s="205">
        <f t="shared" si="280"/>
        <v>35.280943857743523</v>
      </c>
      <c r="Y120" s="133">
        <f t="shared" si="281"/>
        <v>293.65479438854169</v>
      </c>
      <c r="Z120" s="133">
        <f t="shared" si="310"/>
        <v>7.4497970040590916E-2</v>
      </c>
      <c r="AA120" s="133">
        <f t="shared" si="282"/>
        <v>8.9505049763985885E-3</v>
      </c>
      <c r="AB120" s="203">
        <f t="shared" si="283"/>
        <v>0.55003708399984541</v>
      </c>
      <c r="AC120" s="133">
        <f t="shared" si="311"/>
        <v>4.327902193926017E-2</v>
      </c>
      <c r="AD120" s="203">
        <f t="shared" si="289"/>
        <v>3.1516666768084678E-3</v>
      </c>
      <c r="AE120" s="133">
        <f t="shared" si="284"/>
        <v>4.2282507037948638E-3</v>
      </c>
      <c r="AF120" s="133">
        <f t="shared" si="312"/>
        <v>0.112279413550454</v>
      </c>
      <c r="AG120" s="133">
        <f t="shared" si="313"/>
        <v>0.13005000121176261</v>
      </c>
      <c r="AH120" s="134">
        <f t="shared" si="314"/>
        <v>0.38545821153414078</v>
      </c>
      <c r="AI120" s="150"/>
      <c r="AL120" s="60" t="s">
        <v>113</v>
      </c>
      <c r="AM120" s="79">
        <f t="shared" si="323"/>
        <v>500</v>
      </c>
      <c r="AN120" s="51">
        <f t="shared" ref="AN120:BB120" si="332">C171</f>
        <v>-2.985677525362071E-2</v>
      </c>
      <c r="AO120" s="68">
        <f t="shared" si="332"/>
        <v>-1.1097226792031512E-2</v>
      </c>
      <c r="AP120" s="68">
        <f t="shared" si="332"/>
        <v>4.3588973282893323E-2</v>
      </c>
      <c r="AQ120" s="68">
        <f t="shared" si="332"/>
        <v>9.8656235506970058E-3</v>
      </c>
      <c r="AR120" s="68">
        <f t="shared" si="332"/>
        <v>-1.8634347839026233E-2</v>
      </c>
      <c r="AS120" s="68">
        <f t="shared" si="332"/>
        <v>8.6539470951765091E-2</v>
      </c>
      <c r="AT120" s="68">
        <f t="shared" si="332"/>
        <v>1.1365652160973766E-2</v>
      </c>
      <c r="AU120" s="68">
        <f t="shared" si="332"/>
        <v>3.5765072456291111E-2</v>
      </c>
      <c r="AV120" s="68">
        <f t="shared" si="332"/>
        <v>-3.9912462844756996E-2</v>
      </c>
      <c r="AW120" s="68">
        <f t="shared" si="332"/>
        <v>6.6528357528808243E-2</v>
      </c>
      <c r="AX120" s="68" t="str">
        <f t="shared" si="332"/>
        <v>[-]</v>
      </c>
      <c r="AY120" s="68" t="str">
        <f t="shared" si="332"/>
        <v>[-]</v>
      </c>
      <c r="AZ120" s="68" t="str">
        <f t="shared" si="332"/>
        <v>[-]</v>
      </c>
      <c r="BA120" s="68" t="str">
        <f t="shared" si="332"/>
        <v>[-]</v>
      </c>
      <c r="BB120" s="68" t="str">
        <f t="shared" si="332"/>
        <v>[-]</v>
      </c>
      <c r="BC120" s="47"/>
      <c r="BD120" s="8"/>
      <c r="BE120" s="47"/>
      <c r="BF120" s="47"/>
      <c r="BG120" s="46"/>
    </row>
    <row r="121" spans="1:70" ht="15.75" customHeight="1" x14ac:dyDescent="0.3">
      <c r="A121" s="8"/>
      <c r="B121" s="97">
        <f t="shared" si="328"/>
        <v>5000</v>
      </c>
      <c r="C121" s="42">
        <f t="shared" ref="C121:Q121" si="333">IF(C55="[-]","[-]",IF(C55&lt;0,-SQRT(C55^2+C77^2+$G11^2),SQRT(C55^2+C77^2+$G11^2)))</f>
        <v>0.12741200922283663</v>
      </c>
      <c r="D121" s="42">
        <f t="shared" si="333"/>
        <v>6.9445206258137576E-2</v>
      </c>
      <c r="E121" s="42">
        <f t="shared" si="333"/>
        <v>0.15311222513074499</v>
      </c>
      <c r="F121" s="42">
        <f t="shared" si="333"/>
        <v>0.10463290643059726</v>
      </c>
      <c r="G121" s="42">
        <f t="shared" si="333"/>
        <v>0.10440365802944793</v>
      </c>
      <c r="H121" s="42">
        <f t="shared" si="333"/>
        <v>0.13344571084542967</v>
      </c>
      <c r="I121" s="42">
        <f t="shared" si="333"/>
        <v>0.12371613931365598</v>
      </c>
      <c r="J121" s="42">
        <f t="shared" si="333"/>
        <v>4.2781631690974521E-2</v>
      </c>
      <c r="K121" s="42">
        <f t="shared" si="333"/>
        <v>3.9055276668465165E-2</v>
      </c>
      <c r="L121" s="42">
        <f t="shared" si="333"/>
        <v>0.1044030650891055</v>
      </c>
      <c r="M121" s="42" t="str">
        <f t="shared" si="333"/>
        <v>[-]</v>
      </c>
      <c r="N121" s="42" t="str">
        <f t="shared" si="333"/>
        <v>[-]</v>
      </c>
      <c r="O121" s="42" t="str">
        <f t="shared" si="333"/>
        <v>[-]</v>
      </c>
      <c r="P121" s="42" t="str">
        <f t="shared" si="333"/>
        <v>[-]</v>
      </c>
      <c r="Q121" s="42" t="str">
        <f t="shared" si="333"/>
        <v>[-]</v>
      </c>
      <c r="R121" s="140"/>
      <c r="S121" s="20"/>
      <c r="T121" s="24"/>
      <c r="U121" s="135"/>
      <c r="V121" s="191">
        <f t="shared" si="309"/>
        <v>3.0009669967844904E-2</v>
      </c>
      <c r="W121" s="133">
        <f t="shared" si="279"/>
        <v>5.8594994360700182E-2</v>
      </c>
      <c r="X121" s="205">
        <f t="shared" si="280"/>
        <v>8.7405786627709094</v>
      </c>
      <c r="Y121" s="133">
        <f t="shared" si="281"/>
        <v>291.25874000401745</v>
      </c>
      <c r="Z121" s="133">
        <f t="shared" si="310"/>
        <v>8.7093482987447499E-2</v>
      </c>
      <c r="AA121" s="133">
        <f t="shared" si="282"/>
        <v>2.6136466808034144E-3</v>
      </c>
      <c r="AB121" s="203">
        <f t="shared" si="283"/>
        <v>0.1263294983672483</v>
      </c>
      <c r="AC121" s="133">
        <f t="shared" si="311"/>
        <v>-2.0826337527229219E-2</v>
      </c>
      <c r="AD121" s="203">
        <f t="shared" si="289"/>
        <v>3.1343489194520322E-3</v>
      </c>
      <c r="AE121" s="133">
        <f t="shared" si="284"/>
        <v>3.8597028262421481E-3</v>
      </c>
      <c r="AF121" s="133">
        <f t="shared" si="312"/>
        <v>0.11197051253704311</v>
      </c>
      <c r="AG121" s="133">
        <f t="shared" si="313"/>
        <v>0.12425301326313415</v>
      </c>
      <c r="AH121" s="134">
        <f t="shared" si="314"/>
        <v>-0.18599841204030623</v>
      </c>
      <c r="AI121" s="150"/>
      <c r="AL121" s="60" t="s">
        <v>110</v>
      </c>
      <c r="AM121" s="79">
        <f t="shared" si="323"/>
        <v>500</v>
      </c>
      <c r="AN121" s="49">
        <f t="shared" ref="AN121:BB121" si="334">C193</f>
        <v>6.4053335744949508E-2</v>
      </c>
      <c r="AO121" s="68">
        <f t="shared" si="334"/>
        <v>7.2075371338280583E-2</v>
      </c>
      <c r="AP121" s="68">
        <f t="shared" si="334"/>
        <v>0.15354561950287809</v>
      </c>
      <c r="AQ121" s="68">
        <f t="shared" si="334"/>
        <v>0.10490018988608535</v>
      </c>
      <c r="AR121" s="68">
        <f t="shared" si="334"/>
        <v>0.10499569970252676</v>
      </c>
      <c r="AS121" s="68">
        <f t="shared" si="334"/>
        <v>0.13377920941072205</v>
      </c>
      <c r="AT121" s="68">
        <f t="shared" si="334"/>
        <v>0.12408955578320377</v>
      </c>
      <c r="AU121" s="68">
        <f t="shared" si="334"/>
        <v>4.4038351257734656E-2</v>
      </c>
      <c r="AV121" s="68">
        <f t="shared" si="334"/>
        <v>4.0203832401362875E-2</v>
      </c>
      <c r="AW121" s="68">
        <f t="shared" si="334"/>
        <v>0.10504988314391864</v>
      </c>
      <c r="AX121" s="68" t="str">
        <f t="shared" si="334"/>
        <v>[-]</v>
      </c>
      <c r="AY121" s="68" t="str">
        <f t="shared" si="334"/>
        <v>[-]</v>
      </c>
      <c r="AZ121" s="68" t="str">
        <f t="shared" si="334"/>
        <v>[-]</v>
      </c>
      <c r="BA121" s="68" t="str">
        <f t="shared" si="334"/>
        <v>[-]</v>
      </c>
      <c r="BB121" s="68" t="str">
        <f t="shared" si="334"/>
        <v>[-]</v>
      </c>
      <c r="BC121" s="47"/>
      <c r="BD121" s="8"/>
      <c r="BE121" s="47"/>
      <c r="BF121" s="47"/>
      <c r="BG121" s="46"/>
      <c r="BH121" s="48" t="s">
        <v>45</v>
      </c>
      <c r="BI121" s="48">
        <v>1</v>
      </c>
      <c r="BJ121" s="48">
        <v>2</v>
      </c>
      <c r="BK121" s="48">
        <v>3</v>
      </c>
      <c r="BL121" s="48">
        <v>4</v>
      </c>
      <c r="BM121" s="48">
        <v>5</v>
      </c>
      <c r="BN121" s="48">
        <v>6</v>
      </c>
      <c r="BO121" s="48">
        <v>7</v>
      </c>
      <c r="BP121" s="48">
        <v>8</v>
      </c>
      <c r="BQ121" s="48">
        <v>9</v>
      </c>
      <c r="BR121" s="48">
        <v>10</v>
      </c>
    </row>
    <row r="122" spans="1:70" ht="15.75" customHeight="1" x14ac:dyDescent="0.3">
      <c r="A122" s="8"/>
      <c r="B122" s="97">
        <f t="shared" si="328"/>
        <v>2500</v>
      </c>
      <c r="C122" s="42">
        <f t="shared" ref="C122:Q122" si="335">IF(C56="[-]","[-]",IF(C56&lt;0,-SQRT(C56^2+C78^2+$G12^2),SQRT(C56^2+C78^2+$G12^2)))</f>
        <v>0.12810649020557752</v>
      </c>
      <c r="D122" s="42">
        <f t="shared" si="335"/>
        <v>6.9534252630178289E-2</v>
      </c>
      <c r="E122" s="42">
        <f t="shared" si="335"/>
        <v>0.15299104661383786</v>
      </c>
      <c r="F122" s="42">
        <f t="shared" si="335"/>
        <v>0.10447211398066436</v>
      </c>
      <c r="G122" s="42">
        <f t="shared" si="335"/>
        <v>8.5501153684101369E-2</v>
      </c>
      <c r="H122" s="42">
        <f t="shared" si="335"/>
        <v>0.13343434382066302</v>
      </c>
      <c r="I122" s="42">
        <f t="shared" si="335"/>
        <v>0.1236968106547688</v>
      </c>
      <c r="J122" s="42">
        <f t="shared" si="335"/>
        <v>4.3490411676387106E-2</v>
      </c>
      <c r="K122" s="42">
        <f t="shared" si="335"/>
        <v>3.9052850255167332E-2</v>
      </c>
      <c r="L122" s="42">
        <f t="shared" si="335"/>
        <v>0.10461569884316811</v>
      </c>
      <c r="M122" s="42" t="str">
        <f t="shared" si="335"/>
        <v>[-]</v>
      </c>
      <c r="N122" s="42" t="str">
        <f t="shared" si="335"/>
        <v>[-]</v>
      </c>
      <c r="O122" s="42" t="str">
        <f t="shared" si="335"/>
        <v>[-]</v>
      </c>
      <c r="P122" s="42" t="str">
        <f t="shared" si="335"/>
        <v>[-]</v>
      </c>
      <c r="Q122" s="42" t="str">
        <f t="shared" si="335"/>
        <v>[-]</v>
      </c>
      <c r="R122" s="140"/>
      <c r="S122" s="20"/>
      <c r="T122" s="24"/>
      <c r="U122" s="135"/>
      <c r="V122" s="191">
        <f t="shared" si="309"/>
        <v>0.14548345329327819</v>
      </c>
      <c r="W122" s="133">
        <f t="shared" si="279"/>
        <v>6.3071786157396087E-2</v>
      </c>
      <c r="X122" s="205">
        <f t="shared" si="280"/>
        <v>36.571547780128881</v>
      </c>
      <c r="Y122" s="133">
        <f t="shared" si="281"/>
        <v>251.37943149043059</v>
      </c>
      <c r="Z122" s="133">
        <f t="shared" si="310"/>
        <v>0.11514362696747506</v>
      </c>
      <c r="AA122" s="133">
        <f t="shared" si="282"/>
        <v>1.6751492475941304E-2</v>
      </c>
      <c r="AB122" s="203">
        <f t="shared" si="283"/>
        <v>0.77905823764035265</v>
      </c>
      <c r="AC122" s="133">
        <f t="shared" si="311"/>
        <v>5.5669855264173729E-2</v>
      </c>
      <c r="AD122" s="203">
        <f t="shared" si="289"/>
        <v>3.5200030797516118E-3</v>
      </c>
      <c r="AE122" s="133">
        <f t="shared" si="284"/>
        <v>4.9097471156098072E-3</v>
      </c>
      <c r="AF122" s="133">
        <f t="shared" si="312"/>
        <v>0.11865922770272208</v>
      </c>
      <c r="AG122" s="133">
        <f t="shared" si="313"/>
        <v>0.14013917533095172</v>
      </c>
      <c r="AH122" s="134">
        <f t="shared" si="314"/>
        <v>0.46915740429091501</v>
      </c>
      <c r="AI122" s="150"/>
      <c r="AL122" s="15" t="s">
        <v>111</v>
      </c>
      <c r="AM122" s="79">
        <f t="shared" si="323"/>
        <v>500</v>
      </c>
      <c r="AN122" s="49">
        <f t="shared" ref="AN122:BB122" si="336">C215</f>
        <v>-0.46612365939075801</v>
      </c>
      <c r="AO122" s="68">
        <f t="shared" si="336"/>
        <v>-0.15396697354422878</v>
      </c>
      <c r="AP122" s="68">
        <f t="shared" si="336"/>
        <v>0.2838828839534317</v>
      </c>
      <c r="AQ122" s="68">
        <f t="shared" si="336"/>
        <v>9.4047718706805186E-2</v>
      </c>
      <c r="AR122" s="68">
        <f t="shared" si="336"/>
        <v>-0.17747724803797646</v>
      </c>
      <c r="AS122" s="68">
        <f t="shared" si="336"/>
        <v>0.64688281036312645</v>
      </c>
      <c r="AT122" s="68">
        <f t="shared" si="336"/>
        <v>9.1592334981282705E-2</v>
      </c>
      <c r="AU122" s="68">
        <f t="shared" si="336"/>
        <v>0.8121346834030152</v>
      </c>
      <c r="AV122" s="68">
        <f t="shared" si="336"/>
        <v>-0.99275269198973171</v>
      </c>
      <c r="AW122" s="68">
        <f t="shared" si="336"/>
        <v>0.63330253721143326</v>
      </c>
      <c r="AX122" s="68" t="str">
        <f t="shared" si="336"/>
        <v>[-]</v>
      </c>
      <c r="AY122" s="68" t="str">
        <f t="shared" si="336"/>
        <v>[-]</v>
      </c>
      <c r="AZ122" s="68" t="str">
        <f t="shared" si="336"/>
        <v>[-]</v>
      </c>
      <c r="BA122" s="68" t="str">
        <f t="shared" si="336"/>
        <v>[-]</v>
      </c>
      <c r="BB122" s="68" t="str">
        <f t="shared" si="336"/>
        <v>[-]</v>
      </c>
      <c r="BC122" s="47"/>
      <c r="BD122" s="48">
        <f>B16</f>
        <v>500</v>
      </c>
      <c r="BE122" s="26"/>
      <c r="BF122" s="74"/>
      <c r="BG122" s="46"/>
      <c r="BH122" s="48">
        <f>BD122</f>
        <v>500</v>
      </c>
      <c r="BI122" s="120" t="str">
        <f t="shared" ref="BI122:BR122" si="337">C$29</f>
        <v>Lab A</v>
      </c>
      <c r="BJ122" s="120" t="str">
        <f t="shared" si="337"/>
        <v>Lab B</v>
      </c>
      <c r="BK122" s="120" t="str">
        <f t="shared" si="337"/>
        <v>Lab C</v>
      </c>
      <c r="BL122" s="120" t="str">
        <f t="shared" si="337"/>
        <v>Lab D</v>
      </c>
      <c r="BM122" s="120" t="str">
        <f t="shared" si="337"/>
        <v>Lab E</v>
      </c>
      <c r="BN122" s="120" t="str">
        <f t="shared" si="337"/>
        <v>Lab F</v>
      </c>
      <c r="BO122" s="120" t="str">
        <f t="shared" si="337"/>
        <v>Lab G</v>
      </c>
      <c r="BP122" s="120" t="str">
        <f t="shared" si="337"/>
        <v>Lab H</v>
      </c>
      <c r="BQ122" s="120" t="str">
        <f t="shared" si="337"/>
        <v>Lab I</v>
      </c>
      <c r="BR122" s="120" t="str">
        <f t="shared" si="337"/>
        <v>Lab J</v>
      </c>
    </row>
    <row r="123" spans="1:70" ht="15.75" customHeight="1" x14ac:dyDescent="0.3">
      <c r="A123" s="8"/>
      <c r="B123" s="97">
        <f t="shared" si="328"/>
        <v>1000</v>
      </c>
      <c r="C123" s="42">
        <f t="shared" ref="C123:Q123" si="338">IF(C57="[-]","[-]",IF(C57&lt;0,-SQRT(C57^2+C79^2+$G13^2),SQRT(C57^2+C79^2+$G13^2)))</f>
        <v>0.1275375327147889</v>
      </c>
      <c r="D123" s="42">
        <f t="shared" si="338"/>
        <v>7.1011076082728705E-2</v>
      </c>
      <c r="E123" s="42">
        <f t="shared" si="338"/>
        <v>0.15325107128700013</v>
      </c>
      <c r="F123" s="42">
        <f t="shared" si="338"/>
        <v>0.10558993852815518</v>
      </c>
      <c r="G123" s="42">
        <f t="shared" si="338"/>
        <v>9.501705208827875E-2</v>
      </c>
      <c r="H123" s="42">
        <f t="shared" si="338"/>
        <v>0.1334215375123621</v>
      </c>
      <c r="I123" s="42">
        <f t="shared" si="338"/>
        <v>0.12369891140697323</v>
      </c>
      <c r="J123" s="42">
        <f t="shared" si="338"/>
        <v>4.6368906169004576E-2</v>
      </c>
      <c r="K123" s="42">
        <f t="shared" si="338"/>
        <v>3.9121899773317703E-2</v>
      </c>
      <c r="L123" s="42">
        <f t="shared" si="338"/>
        <v>0.11401754250991379</v>
      </c>
      <c r="M123" s="42" t="str">
        <f t="shared" si="338"/>
        <v>[-]</v>
      </c>
      <c r="N123" s="42" t="str">
        <f t="shared" si="338"/>
        <v>[-]</v>
      </c>
      <c r="O123" s="42" t="str">
        <f t="shared" si="338"/>
        <v>[-]</v>
      </c>
      <c r="P123" s="42" t="str">
        <f t="shared" si="338"/>
        <v>[-]</v>
      </c>
      <c r="Q123" s="42" t="str">
        <f t="shared" si="338"/>
        <v>[-]</v>
      </c>
      <c r="R123" s="140"/>
      <c r="S123" s="20"/>
      <c r="T123" s="24"/>
      <c r="U123" s="135"/>
      <c r="V123" s="191">
        <f t="shared" si="309"/>
        <v>0.20943240347841363</v>
      </c>
      <c r="W123" s="133">
        <f t="shared" si="279"/>
        <v>6.7425970067785126E-2</v>
      </c>
      <c r="X123" s="205">
        <f t="shared" si="280"/>
        <v>46.066951111741666</v>
      </c>
      <c r="Y123" s="133">
        <f t="shared" si="281"/>
        <v>219.96095325568771</v>
      </c>
      <c r="Z123" s="133">
        <f t="shared" si="310"/>
        <v>0.10730121502459247</v>
      </c>
      <c r="AA123" s="133">
        <f t="shared" si="282"/>
        <v>2.2472351358754469E-2</v>
      </c>
      <c r="AB123" s="203">
        <f t="shared" si="283"/>
        <v>9.72947408059141E-4</v>
      </c>
      <c r="AC123" s="133">
        <f t="shared" si="311"/>
        <v>-2.1031579313024462E-3</v>
      </c>
      <c r="AD123" s="203">
        <f t="shared" si="289"/>
        <v>4.0584420632952698E-3</v>
      </c>
      <c r="AE123" s="133">
        <f t="shared" si="284"/>
        <v>4.5642287769612384E-3</v>
      </c>
      <c r="AF123" s="133">
        <f t="shared" si="312"/>
        <v>0.12741180578416225</v>
      </c>
      <c r="AG123" s="133">
        <f t="shared" si="313"/>
        <v>0.13511815239946465</v>
      </c>
      <c r="AH123" s="134">
        <f t="shared" si="314"/>
        <v>-1.6506774379018152E-2</v>
      </c>
      <c r="AI123" s="150"/>
      <c r="AL123" s="102" t="s">
        <v>53</v>
      </c>
      <c r="AM123" s="123"/>
      <c r="AN123" s="124" t="str">
        <f t="shared" ref="AN123" si="339">IF(AN122="[-]","[-]",IF(ABS(AN122)&lt;=1,"pass","X"))</f>
        <v>pass</v>
      </c>
      <c r="AO123" s="124" t="str">
        <f t="shared" ref="AO123" si="340">IF(AO122="[-]","[-]",IF(ABS(AO122)&lt;=1,"pass","X"))</f>
        <v>pass</v>
      </c>
      <c r="AP123" s="124" t="str">
        <f t="shared" ref="AP123" si="341">IF(AP122="[-]","[-]",IF(ABS(AP122)&lt;=1,"pass","X"))</f>
        <v>pass</v>
      </c>
      <c r="AQ123" s="124" t="str">
        <f t="shared" ref="AQ123" si="342">IF(AQ122="[-]","[-]",IF(ABS(AQ122)&lt;=1,"pass","X"))</f>
        <v>pass</v>
      </c>
      <c r="AR123" s="124" t="str">
        <f t="shared" ref="AR123" si="343">IF(AR122="[-]","[-]",IF(ABS(AR122)&lt;=1,"pass","X"))</f>
        <v>pass</v>
      </c>
      <c r="AS123" s="124" t="str">
        <f t="shared" ref="AS123" si="344">IF(AS122="[-]","[-]",IF(ABS(AS122)&lt;=1,"pass","X"))</f>
        <v>pass</v>
      </c>
      <c r="AT123" s="124" t="str">
        <f t="shared" ref="AT123" si="345">IF(AT122="[-]","[-]",IF(ABS(AT122)&lt;=1,"pass","X"))</f>
        <v>pass</v>
      </c>
      <c r="AU123" s="124" t="str">
        <f t="shared" ref="AU123" si="346">IF(AU122="[-]","[-]",IF(ABS(AU122)&lt;=1,"pass","X"))</f>
        <v>pass</v>
      </c>
      <c r="AV123" s="124" t="str">
        <f t="shared" ref="AV123" si="347">IF(AV122="[-]","[-]",IF(ABS(AV122)&lt;=1,"pass","X"))</f>
        <v>pass</v>
      </c>
      <c r="AW123" s="124" t="str">
        <f t="shared" ref="AW123" si="348">IF(AW122="[-]","[-]",IF(ABS(AW122)&lt;=1,"pass","X"))</f>
        <v>pass</v>
      </c>
      <c r="AX123" s="124" t="str">
        <f t="shared" ref="AX123" si="349">IF(AX122="[-]","[-]",IF(ABS(AX122)&lt;=1,"pass","X"))</f>
        <v>[-]</v>
      </c>
      <c r="AY123" s="124" t="str">
        <f t="shared" ref="AY123" si="350">IF(AY122="[-]","[-]",IF(ABS(AY122)&lt;=1,"pass","X"))</f>
        <v>[-]</v>
      </c>
      <c r="AZ123" s="124" t="str">
        <f t="shared" ref="AZ123" si="351">IF(AZ122="[-]","[-]",IF(ABS(AZ122)&lt;=1,"pass","X"))</f>
        <v>[-]</v>
      </c>
      <c r="BA123" s="124" t="str">
        <f t="shared" ref="BA123" si="352">IF(BA122="[-]","[-]",IF(ABS(BA122)&lt;=1,"pass","X"))</f>
        <v>[-]</v>
      </c>
      <c r="BB123" s="124" t="str">
        <f t="shared" ref="BB123" si="353">IF(BB122="[-]","[-]",IF(ABS(BB122)&lt;=1,"pass","X"))</f>
        <v>[-]</v>
      </c>
      <c r="BC123" s="47"/>
      <c r="BD123" s="56" t="str">
        <f>BD108</f>
        <v>xCRV</v>
      </c>
      <c r="BE123" s="73" t="s">
        <v>57</v>
      </c>
      <c r="BF123" s="73" t="s">
        <v>58</v>
      </c>
      <c r="BG123" s="46"/>
      <c r="BH123" s="75" t="s">
        <v>54</v>
      </c>
      <c r="BI123" s="128" t="str">
        <f t="shared" ref="BI123:BR124" si="354">AN123</f>
        <v>pass</v>
      </c>
      <c r="BJ123" s="128" t="str">
        <f t="shared" si="354"/>
        <v>pass</v>
      </c>
      <c r="BK123" s="128" t="str">
        <f t="shared" si="354"/>
        <v>pass</v>
      </c>
      <c r="BL123" s="128" t="str">
        <f t="shared" si="354"/>
        <v>pass</v>
      </c>
      <c r="BM123" s="128" t="str">
        <f t="shared" si="354"/>
        <v>pass</v>
      </c>
      <c r="BN123" s="128" t="str">
        <f t="shared" si="354"/>
        <v>pass</v>
      </c>
      <c r="BO123" s="128" t="str">
        <f t="shared" si="354"/>
        <v>pass</v>
      </c>
      <c r="BP123" s="128" t="str">
        <f t="shared" si="354"/>
        <v>pass</v>
      </c>
      <c r="BQ123" s="128" t="str">
        <f t="shared" si="354"/>
        <v>pass</v>
      </c>
      <c r="BR123" s="128" t="str">
        <f t="shared" si="354"/>
        <v>pass</v>
      </c>
    </row>
    <row r="124" spans="1:70" ht="15.75" customHeight="1" x14ac:dyDescent="0.2">
      <c r="A124" s="8"/>
      <c r="B124" s="97">
        <f t="shared" si="328"/>
        <v>1000</v>
      </c>
      <c r="C124" s="42">
        <f t="shared" ref="C124:Q124" si="355">IF(C58="[-]","[-]",IF(C58&lt;0,-SQRT(C58^2+C80^2+$G14^2),SQRT(C58^2+C80^2+$G14^2)))</f>
        <v>6.8450299576717402E-2</v>
      </c>
      <c r="D124" s="42">
        <f t="shared" si="355"/>
        <v>7.6069967755141896E-2</v>
      </c>
      <c r="E124" s="42">
        <f t="shared" si="355"/>
        <v>0.15556750220778048</v>
      </c>
      <c r="F124" s="42">
        <f t="shared" si="355"/>
        <v>0.10770738792075236</v>
      </c>
      <c r="G124" s="42">
        <f t="shared" si="355"/>
        <v>9.8497558981747016E-2</v>
      </c>
      <c r="H124" s="42">
        <f t="shared" si="355"/>
        <v>0.13625864239774949</v>
      </c>
      <c r="I124" s="42">
        <f t="shared" si="355"/>
        <v>0.12741484247880891</v>
      </c>
      <c r="J124" s="42">
        <f t="shared" si="355"/>
        <v>5.0171877664368238E-2</v>
      </c>
      <c r="K124" s="42">
        <f t="shared" si="355"/>
        <v>4.7237806367172959E-2</v>
      </c>
      <c r="L124" s="42">
        <f t="shared" si="355"/>
        <v>0.10790942704159098</v>
      </c>
      <c r="M124" s="42" t="str">
        <f t="shared" si="355"/>
        <v>[-]</v>
      </c>
      <c r="N124" s="42" t="str">
        <f t="shared" si="355"/>
        <v>[-]</v>
      </c>
      <c r="O124" s="42" t="str">
        <f t="shared" si="355"/>
        <v>[-]</v>
      </c>
      <c r="P124" s="42" t="str">
        <f t="shared" si="355"/>
        <v>[-]</v>
      </c>
      <c r="Q124" s="42" t="str">
        <f t="shared" si="355"/>
        <v>[-]</v>
      </c>
      <c r="R124" s="140"/>
      <c r="S124" s="20"/>
      <c r="T124" s="24"/>
      <c r="U124" s="135"/>
      <c r="V124" s="191">
        <f t="shared" si="309"/>
        <v>0.15054816151175099</v>
      </c>
      <c r="W124" s="151">
        <f t="shared" si="279"/>
        <v>0.12934179157715156</v>
      </c>
      <c r="X124" s="208">
        <f t="shared" si="280"/>
        <v>8.9990716931002357</v>
      </c>
      <c r="Y124" s="151">
        <f t="shared" si="281"/>
        <v>59.775367581608201</v>
      </c>
      <c r="Z124" s="133">
        <f t="shared" si="310"/>
        <v>4.3840015800251743E-2</v>
      </c>
      <c r="AA124" s="151">
        <f t="shared" si="282"/>
        <v>6.6000337793740149E-3</v>
      </c>
      <c r="AB124" s="151">
        <f t="shared" si="283"/>
        <v>0.10561830644080053</v>
      </c>
      <c r="AC124" s="133">
        <f t="shared" si="311"/>
        <v>4.203475030771997E-2</v>
      </c>
      <c r="AD124" s="215">
        <f t="shared" si="289"/>
        <v>1.5995886313778879E-2</v>
      </c>
      <c r="AE124" s="151">
        <f t="shared" si="284"/>
        <v>1.7814293381317636E-2</v>
      </c>
      <c r="AF124" s="133">
        <f t="shared" si="312"/>
        <v>0.25294968917774047</v>
      </c>
      <c r="AG124" s="133">
        <f t="shared" si="313"/>
        <v>0.26694039320655566</v>
      </c>
      <c r="AH124" s="134">
        <f t="shared" si="314"/>
        <v>0.16617830385307714</v>
      </c>
      <c r="AI124" s="150"/>
      <c r="AL124" s="102" t="s">
        <v>52</v>
      </c>
      <c r="AM124" s="126"/>
      <c r="AN124" s="124" t="str">
        <f>IF(AN119="[-]","[-]",IF(AND(ABS(AN122)&lt;=1,(AN119&lt;=2)),"pass",(IF(AND(ABS(AN122)&gt;1,(AN119&lt;=2)),"X","?"))))</f>
        <v>pass</v>
      </c>
      <c r="AO124" s="124" t="str">
        <f t="shared" ref="AO124:BB124" si="356">IF(AO119="[-]","[-]",IF(AND(ABS(AO122)&lt;=1,(AO119&lt;=2)),"pass",(IF(AND(ABS(AO122)&gt;1,(AO119&lt;=2)),"X","?"))))</f>
        <v>pass</v>
      </c>
      <c r="AP124" s="124" t="str">
        <f t="shared" si="356"/>
        <v>pass</v>
      </c>
      <c r="AQ124" s="124" t="str">
        <f t="shared" si="356"/>
        <v>pass</v>
      </c>
      <c r="AR124" s="124" t="str">
        <f t="shared" si="356"/>
        <v>pass</v>
      </c>
      <c r="AS124" s="124" t="str">
        <f t="shared" si="356"/>
        <v>pass</v>
      </c>
      <c r="AT124" s="124" t="str">
        <f t="shared" si="356"/>
        <v>pass</v>
      </c>
      <c r="AU124" s="124" t="str">
        <f t="shared" si="356"/>
        <v>pass</v>
      </c>
      <c r="AV124" s="124" t="str">
        <f t="shared" si="356"/>
        <v>pass</v>
      </c>
      <c r="AW124" s="124" t="str">
        <f t="shared" si="356"/>
        <v>pass</v>
      </c>
      <c r="AX124" s="124" t="str">
        <f t="shared" si="356"/>
        <v>[-]</v>
      </c>
      <c r="AY124" s="124" t="str">
        <f t="shared" si="356"/>
        <v>[-]</v>
      </c>
      <c r="AZ124" s="124" t="str">
        <f t="shared" si="356"/>
        <v>[-]</v>
      </c>
      <c r="BA124" s="124" t="str">
        <f t="shared" si="356"/>
        <v>[-]</v>
      </c>
      <c r="BB124" s="124" t="str">
        <f t="shared" si="356"/>
        <v>[-]</v>
      </c>
      <c r="BC124" s="47"/>
      <c r="BD124" s="56" t="str">
        <f>BD109</f>
        <v>(%)</v>
      </c>
      <c r="BE124" s="48" t="s">
        <v>30</v>
      </c>
      <c r="BF124" s="48" t="s">
        <v>31</v>
      </c>
      <c r="BG124" s="46"/>
      <c r="BH124" s="75" t="s">
        <v>52</v>
      </c>
      <c r="BI124" s="128" t="str">
        <f t="shared" si="354"/>
        <v>pass</v>
      </c>
      <c r="BJ124" s="128" t="str">
        <f t="shared" si="354"/>
        <v>pass</v>
      </c>
      <c r="BK124" s="128" t="str">
        <f t="shared" si="354"/>
        <v>pass</v>
      </c>
      <c r="BL124" s="128" t="str">
        <f t="shared" si="354"/>
        <v>pass</v>
      </c>
      <c r="BM124" s="128" t="str">
        <f t="shared" si="354"/>
        <v>pass</v>
      </c>
      <c r="BN124" s="128" t="str">
        <f t="shared" si="354"/>
        <v>pass</v>
      </c>
      <c r="BO124" s="128" t="str">
        <f t="shared" si="354"/>
        <v>pass</v>
      </c>
      <c r="BP124" s="128" t="str">
        <f t="shared" si="354"/>
        <v>pass</v>
      </c>
      <c r="BQ124" s="128" t="str">
        <f t="shared" si="354"/>
        <v>pass</v>
      </c>
      <c r="BR124" s="128" t="str">
        <f t="shared" si="354"/>
        <v>pass</v>
      </c>
    </row>
    <row r="125" spans="1:70" ht="15.75" customHeight="1" x14ac:dyDescent="0.3">
      <c r="A125" s="8"/>
      <c r="B125" s="97">
        <f t="shared" si="328"/>
        <v>750</v>
      </c>
      <c r="C125" s="42">
        <f t="shared" ref="C125:Q125" si="357">IF(C59="[-]","[-]",IF(C59&lt;0,-SQRT(C59^2+C81^2+$G15^2),SQRT(C59^2+C81^2+$G15^2)))</f>
        <v>6.4922191168625659E-2</v>
      </c>
      <c r="D125" s="42">
        <f t="shared" si="357"/>
        <v>7.5154304734674118E-2</v>
      </c>
      <c r="E125" s="42">
        <f t="shared" si="357"/>
        <v>0.15576285267404388</v>
      </c>
      <c r="F125" s="42">
        <f t="shared" si="357"/>
        <v>0.10772265385469236</v>
      </c>
      <c r="G125" s="42">
        <f t="shared" si="357"/>
        <v>9.8488618040486836E-2</v>
      </c>
      <c r="H125" s="42">
        <f t="shared" si="357"/>
        <v>0.13606378975129205</v>
      </c>
      <c r="I125" s="42">
        <f t="shared" si="357"/>
        <v>0.11707210827132128</v>
      </c>
      <c r="J125" s="42">
        <f t="shared" si="357"/>
        <v>5.0481125495339771E-2</v>
      </c>
      <c r="K125" s="42">
        <f t="shared" si="357"/>
        <v>4.7206066271746581E-2</v>
      </c>
      <c r="L125" s="42">
        <f t="shared" si="357"/>
        <v>0.1077032961426901</v>
      </c>
      <c r="M125" s="42" t="str">
        <f t="shared" si="357"/>
        <v>[-]</v>
      </c>
      <c r="N125" s="42" t="str">
        <f t="shared" si="357"/>
        <v>[-]</v>
      </c>
      <c r="O125" s="42" t="str">
        <f t="shared" si="357"/>
        <v>[-]</v>
      </c>
      <c r="P125" s="42" t="str">
        <f t="shared" si="357"/>
        <v>[-]</v>
      </c>
      <c r="Q125" s="42" t="str">
        <f t="shared" si="357"/>
        <v>[-]</v>
      </c>
      <c r="R125" s="140"/>
      <c r="S125" s="20"/>
      <c r="T125" s="24"/>
      <c r="U125" s="131" t="str">
        <f>G29</f>
        <v>Lab E</v>
      </c>
      <c r="V125" s="190">
        <f t="shared" ref="V125:V126" si="358">IF(G31="[-]","",G31)</f>
        <v>-0.18</v>
      </c>
      <c r="W125" s="131">
        <f t="shared" ref="W125:W142" si="359">IF(G119="[-]","",G119/2)</f>
        <v>4.7435331350132511E-2</v>
      </c>
      <c r="X125" s="206">
        <f t="shared" ref="X125:X142" si="360">IF(V125="","",IF(OR(W125&lt;0,G97=-1),"",V125/W125^2))</f>
        <v>-79.996065605169846</v>
      </c>
      <c r="Y125" s="131">
        <f t="shared" ref="Y125:Y142" si="361">IF(W125="","",IF(OR(W125&lt;0,G97=-1),"",1/W125^2))</f>
        <v>444.42258669538808</v>
      </c>
      <c r="Z125" s="131">
        <f>IF(Y125="","",Y125/X325)</f>
        <v>5.7880765170017785E-2</v>
      </c>
      <c r="AA125" s="131">
        <f t="shared" ref="AA125:AA142" si="362">IF(V125="","",IF(OR(W125&lt;0,G97=-1),"",Z125*V125))</f>
        <v>-1.0418537730603201E-2</v>
      </c>
      <c r="AB125" s="207">
        <f t="shared" ref="AB125:AB142" si="363">IF(V125="","",IF(OR(W125&lt;0,G97=-1),"",(V125-Y325)^2/W125^2))</f>
        <v>0.43875633992703805</v>
      </c>
      <c r="AC125" s="131">
        <f>IF(V125="","",V125-Y325)</f>
        <v>-3.1420539743019421E-2</v>
      </c>
      <c r="AD125" s="207">
        <f>IF(W125="","",IF(W125&lt;0,W125^2+AB325,W125^2-AB325))</f>
        <v>2.1198725335616676E-3</v>
      </c>
      <c r="AE125" s="131">
        <f t="shared" ref="AE125:AE142" si="364">IF(W125="","",IF(OR(W125&lt;0,G97=-1),"",AC325+(1-2*Z125)*W125^2))</f>
        <v>2.3624544696130936E-3</v>
      </c>
      <c r="AF125" s="131">
        <f t="shared" si="173"/>
        <v>9.2084147030021782E-2</v>
      </c>
      <c r="AG125" s="131">
        <f t="shared" si="174"/>
        <v>9.7210173739441352E-2</v>
      </c>
      <c r="AH125" s="132">
        <f t="shared" si="175"/>
        <v>-0.34121551598643274</v>
      </c>
      <c r="AI125" s="150"/>
      <c r="AL125" s="125" t="s">
        <v>114</v>
      </c>
      <c r="AM125" s="126"/>
      <c r="AN125" s="146">
        <f>IF(AN120="[-]","[-]",AN120/ABS(AN116))</f>
        <v>-0.59713550507241409</v>
      </c>
      <c r="AO125" s="146">
        <f t="shared" ref="AO125:BB125" si="365">IF(AO120="[-]","[-]",AO120/ABS(AO116))</f>
        <v>-0.17339416862549237</v>
      </c>
      <c r="AP125" s="146">
        <f t="shared" si="365"/>
        <v>0.29059315521928886</v>
      </c>
      <c r="AQ125" s="146">
        <f t="shared" si="365"/>
        <v>9.8656235506970044E-2</v>
      </c>
      <c r="AR125" s="146">
        <f t="shared" si="365"/>
        <v>-0.18634347839026233</v>
      </c>
      <c r="AS125" s="146">
        <f t="shared" si="365"/>
        <v>0.66568823809050071</v>
      </c>
      <c r="AT125" s="146">
        <f t="shared" si="365"/>
        <v>9.4713768008114721E-2</v>
      </c>
      <c r="AU125" s="146">
        <f t="shared" si="365"/>
        <v>1.1921690818763704</v>
      </c>
      <c r="AV125" s="146">
        <f t="shared" si="365"/>
        <v>-1.5964985137902796</v>
      </c>
      <c r="AW125" s="146">
        <f t="shared" si="365"/>
        <v>0.66528357528808235</v>
      </c>
      <c r="AX125" s="146" t="str">
        <f t="shared" si="365"/>
        <v>[-]</v>
      </c>
      <c r="AY125" s="146" t="str">
        <f t="shared" si="365"/>
        <v>[-]</v>
      </c>
      <c r="AZ125" s="146" t="str">
        <f t="shared" si="365"/>
        <v>[-]</v>
      </c>
      <c r="BA125" s="146" t="str">
        <f t="shared" si="365"/>
        <v>[-]</v>
      </c>
      <c r="BB125" s="146" t="str">
        <f t="shared" si="365"/>
        <v>[-]</v>
      </c>
      <c r="BC125" s="47"/>
      <c r="BD125" s="50">
        <f>V38</f>
        <v>-0.13136565216097376</v>
      </c>
      <c r="BE125" s="50">
        <f>W38</f>
        <v>1.2338623260857391E-2</v>
      </c>
      <c r="BF125" s="50">
        <f>X38</f>
        <v>2.4677246521714782E-2</v>
      </c>
      <c r="BG125" s="46"/>
      <c r="BH125" s="75" t="s">
        <v>51</v>
      </c>
      <c r="BI125" s="128" t="str">
        <f t="shared" ref="BI125:BR125" si="366">AN127</f>
        <v>pass</v>
      </c>
      <c r="BJ125" s="128" t="str">
        <f t="shared" si="366"/>
        <v>pass</v>
      </c>
      <c r="BK125" s="128" t="str">
        <f t="shared" si="366"/>
        <v>pass</v>
      </c>
      <c r="BL125" s="128" t="str">
        <f t="shared" si="366"/>
        <v>pass</v>
      </c>
      <c r="BM125" s="128" t="str">
        <f t="shared" si="366"/>
        <v>pass</v>
      </c>
      <c r="BN125" s="128" t="str">
        <f t="shared" si="366"/>
        <v>pass</v>
      </c>
      <c r="BO125" s="128" t="str">
        <f t="shared" si="366"/>
        <v>pass</v>
      </c>
      <c r="BP125" s="128" t="str">
        <f t="shared" si="366"/>
        <v>?</v>
      </c>
      <c r="BQ125" s="128" t="str">
        <f t="shared" si="366"/>
        <v>?</v>
      </c>
      <c r="BR125" s="128" t="str">
        <f t="shared" si="366"/>
        <v>pass</v>
      </c>
    </row>
    <row r="126" spans="1:70" ht="15.75" customHeight="1" x14ac:dyDescent="0.3">
      <c r="A126" s="8"/>
      <c r="B126" s="97">
        <f t="shared" si="328"/>
        <v>500</v>
      </c>
      <c r="C126" s="42">
        <f t="shared" ref="C126:Q126" si="367">IF(C60="[-]","[-]",IF(C60&lt;0,-SQRT(C60^2+C82^2+$G16^2),SQRT(C60^2+C82^2+$G16^2)))</f>
        <v>6.8642525565051224E-2</v>
      </c>
      <c r="D126" s="42">
        <f t="shared" si="367"/>
        <v>7.6182843537403636E-2</v>
      </c>
      <c r="E126" s="42">
        <f t="shared" si="367"/>
        <v>0.15551599198930025</v>
      </c>
      <c r="F126" s="42">
        <f t="shared" si="367"/>
        <v>0.10776370601473508</v>
      </c>
      <c r="G126" s="42">
        <f t="shared" si="367"/>
        <v>0.10785668014507337</v>
      </c>
      <c r="H126" s="42">
        <f t="shared" si="367"/>
        <v>0.13603618403370224</v>
      </c>
      <c r="I126" s="42">
        <f t="shared" si="367"/>
        <v>0.12651950185788088</v>
      </c>
      <c r="J126" s="42">
        <f t="shared" si="367"/>
        <v>5.0481114066481377E-2</v>
      </c>
      <c r="K126" s="42">
        <f t="shared" si="367"/>
        <v>4.7173240673610284E-2</v>
      </c>
      <c r="L126" s="42">
        <f t="shared" si="367"/>
        <v>0.10790942704159098</v>
      </c>
      <c r="M126" s="42" t="str">
        <f t="shared" si="367"/>
        <v>[-]</v>
      </c>
      <c r="N126" s="42" t="str">
        <f t="shared" si="367"/>
        <v>[-]</v>
      </c>
      <c r="O126" s="42" t="str">
        <f t="shared" si="367"/>
        <v>[-]</v>
      </c>
      <c r="P126" s="42" t="str">
        <f t="shared" si="367"/>
        <v>[-]</v>
      </c>
      <c r="Q126" s="42" t="str">
        <f t="shared" si="367"/>
        <v>[-]</v>
      </c>
      <c r="R126" s="140"/>
      <c r="S126" s="20"/>
      <c r="T126" s="24"/>
      <c r="U126" s="135"/>
      <c r="V126" s="191">
        <f t="shared" si="358"/>
        <v>-0.14000000000000001</v>
      </c>
      <c r="W126" s="133">
        <f t="shared" si="359"/>
        <v>4.7438286448081381E-2</v>
      </c>
      <c r="X126" s="205">
        <f t="shared" si="360"/>
        <v>-62.211410677281911</v>
      </c>
      <c r="Y126" s="133">
        <f t="shared" si="361"/>
        <v>444.36721912344217</v>
      </c>
      <c r="Z126" s="133">
        <f t="shared" ref="Z126" si="368">IF(Y126="","",Y126/X326)</f>
        <v>5.8191040317419604E-2</v>
      </c>
      <c r="AA126" s="133">
        <f t="shared" si="362"/>
        <v>-8.1467456444387458E-3</v>
      </c>
      <c r="AB126" s="203">
        <f t="shared" si="363"/>
        <v>0.37431074492983646</v>
      </c>
      <c r="AC126" s="133">
        <f t="shared" ref="AC126" si="369">IF(V126="","",V126-Y326)</f>
        <v>-2.9023189685192574E-2</v>
      </c>
      <c r="AD126" s="203">
        <f t="shared" ref="AD126:AD142" si="370">IF(W126="","",IF(W126&lt;0,W126^2+AB326,W126^2-AB326))</f>
        <v>2.1194384264896738E-3</v>
      </c>
      <c r="AE126" s="133">
        <f t="shared" si="364"/>
        <v>2.3212851577197619E-3</v>
      </c>
      <c r="AF126" s="133">
        <f t="shared" ref="AF126" si="371">IF(AD126="","",2*SQRT(AD126))</f>
        <v>9.2074718060707064E-2</v>
      </c>
      <c r="AG126" s="133">
        <f t="shared" ref="AG126" si="372">IF(AE126="","",2*SQRT(AE126))</f>
        <v>9.6359434571187924E-2</v>
      </c>
      <c r="AH126" s="134">
        <f t="shared" ref="AH126" si="373">IF(V126="","",AC126/AF126)</f>
        <v>-0.31521345160195757</v>
      </c>
      <c r="AI126" s="150"/>
      <c r="AL126" s="102" t="s">
        <v>106</v>
      </c>
      <c r="AM126" s="126"/>
      <c r="AN126" s="146">
        <f>IF(AN116="[-]","[-]",NORMDIST(_xlfn.NORM.INV(0.975,AN115,ABS(AN116)/2),$BD$125,$BE$125,TRUE)-NORMDIST(_xlfn.NORM.INV(0.025,AN115,ABS(AN116)/2),$BD$125,$BE$125,TRUE))</f>
        <v>0.93959886029619433</v>
      </c>
      <c r="AO126" s="146">
        <f t="shared" ref="AO126:BB126" si="374">IF(AO116="[-]","[-]",NORMDIST(_xlfn.NORM.INV(0.975,AO115,ABS(AO116)/2),$BD$125,$BE$125,TRUE)-NORMDIST(_xlfn.NORM.INV(0.025,AO115,ABS(AO116)/2),$BD$125,$BE$125,TRUE))</f>
        <v>0.99998566144719281</v>
      </c>
      <c r="AP126" s="146">
        <f t="shared" si="374"/>
        <v>1</v>
      </c>
      <c r="AQ126" s="146">
        <f t="shared" si="374"/>
        <v>0.99999999999954281</v>
      </c>
      <c r="AR126" s="146">
        <f t="shared" si="374"/>
        <v>0.99999999993709343</v>
      </c>
      <c r="AS126" s="146">
        <f t="shared" si="374"/>
        <v>0.99953585748384632</v>
      </c>
      <c r="AT126" s="146">
        <f t="shared" si="374"/>
        <v>1</v>
      </c>
      <c r="AU126" s="146">
        <f t="shared" si="374"/>
        <v>0.30295875283009177</v>
      </c>
      <c r="AV126" s="146">
        <f t="shared" si="374"/>
        <v>0.10580321379609485</v>
      </c>
      <c r="AW126" s="146">
        <f t="shared" si="374"/>
        <v>0.99462180272635536</v>
      </c>
      <c r="AX126" s="146" t="str">
        <f t="shared" si="374"/>
        <v>[-]</v>
      </c>
      <c r="AY126" s="146" t="str">
        <f t="shared" si="374"/>
        <v>[-]</v>
      </c>
      <c r="AZ126" s="146" t="str">
        <f t="shared" si="374"/>
        <v>[-]</v>
      </c>
      <c r="BA126" s="146" t="str">
        <f t="shared" si="374"/>
        <v>[-]</v>
      </c>
      <c r="BB126" s="146" t="str">
        <f t="shared" si="374"/>
        <v>[-]</v>
      </c>
      <c r="BC126" s="47"/>
      <c r="BD126" s="8"/>
      <c r="BE126" s="47"/>
      <c r="BF126" s="47"/>
      <c r="BG126" s="46"/>
    </row>
    <row r="127" spans="1:70" ht="15.75" customHeight="1" x14ac:dyDescent="0.2">
      <c r="A127" s="8"/>
      <c r="B127" s="97">
        <f t="shared" si="328"/>
        <v>250</v>
      </c>
      <c r="C127" s="42">
        <f t="shared" ref="C127:Q127" si="375">IF(C61="[-]","[-]",IF(C61&lt;0,-SQRT(C61^2+C83^2+$G17^2),SQRT(C61^2+C83^2+$G17^2)))</f>
        <v>6.6749794377292129E-2</v>
      </c>
      <c r="D127" s="42">
        <f t="shared" si="375"/>
        <v>8.0747530092071459E-2</v>
      </c>
      <c r="E127" s="42">
        <f t="shared" si="375"/>
        <v>0.15530303707061283</v>
      </c>
      <c r="F127" s="42">
        <f t="shared" si="375"/>
        <v>0.10809528099209048</v>
      </c>
      <c r="G127" s="42">
        <f t="shared" si="375"/>
        <v>8.9463148578511592E-2</v>
      </c>
      <c r="H127" s="42">
        <f t="shared" si="375"/>
        <v>0.13611866348081472</v>
      </c>
      <c r="I127" s="42">
        <f t="shared" si="375"/>
        <v>0.12650770979883064</v>
      </c>
      <c r="J127" s="42">
        <f t="shared" si="375"/>
        <v>5.0172670082518224E-2</v>
      </c>
      <c r="K127" s="42">
        <f t="shared" si="375"/>
        <v>4.7171231837344708E-2</v>
      </c>
      <c r="L127" s="42">
        <f t="shared" si="375"/>
        <v>0.11704699910719625</v>
      </c>
      <c r="M127" s="42" t="str">
        <f t="shared" si="375"/>
        <v>[-]</v>
      </c>
      <c r="N127" s="42" t="str">
        <f t="shared" si="375"/>
        <v>[-]</v>
      </c>
      <c r="O127" s="42" t="str">
        <f t="shared" si="375"/>
        <v>[-]</v>
      </c>
      <c r="P127" s="42" t="str">
        <f t="shared" si="375"/>
        <v>[-]</v>
      </c>
      <c r="Q127" s="42" t="str">
        <f t="shared" si="375"/>
        <v>[-]</v>
      </c>
      <c r="R127" s="140"/>
      <c r="S127" s="20"/>
      <c r="T127" s="24"/>
      <c r="U127" s="135"/>
      <c r="V127" s="191">
        <f t="shared" ref="V127:V142" si="376">IF(G33="[-]","",G33)</f>
        <v>-0.13</v>
      </c>
      <c r="W127" s="133">
        <f t="shared" si="359"/>
        <v>5.2201829014723963E-2</v>
      </c>
      <c r="X127" s="205">
        <f t="shared" si="360"/>
        <v>-47.705880141130606</v>
      </c>
      <c r="Y127" s="133">
        <f t="shared" si="361"/>
        <v>366.96830877792769</v>
      </c>
      <c r="Z127" s="133">
        <f t="shared" ref="Z127:Z142" si="377">IF(Y127="","",Y127/X327)</f>
        <v>4.8035066735699537E-2</v>
      </c>
      <c r="AA127" s="133">
        <f t="shared" si="362"/>
        <v>-6.2445586756409398E-3</v>
      </c>
      <c r="AB127" s="203">
        <f t="shared" si="363"/>
        <v>0.50946564565951813</v>
      </c>
      <c r="AC127" s="133">
        <f t="shared" ref="AC127:AC142" si="378">IF(V127="","",V127-Y327)</f>
        <v>-3.7260027558345371E-2</v>
      </c>
      <c r="AD127" s="203">
        <f t="shared" si="370"/>
        <v>2.5941339088231341E-3</v>
      </c>
      <c r="AE127" s="133">
        <f t="shared" si="364"/>
        <v>2.7619806631507863E-3</v>
      </c>
      <c r="AF127" s="133">
        <f t="shared" ref="AF127:AF142" si="379">IF(AD127="","",2*SQRT(AD127))</f>
        <v>0.10186528179557811</v>
      </c>
      <c r="AG127" s="133">
        <f t="shared" ref="AG127:AG142" si="380">IF(AE127="","",2*SQRT(AE127))</f>
        <v>0.10510909880977548</v>
      </c>
      <c r="AH127" s="134">
        <f t="shared" ref="AH127:AH142" si="381">IF(V127="","",AC127/AF127)</f>
        <v>-0.36577749456501085</v>
      </c>
      <c r="AI127" s="150"/>
      <c r="AL127" s="102" t="s">
        <v>51</v>
      </c>
      <c r="AM127" s="125"/>
      <c r="AN127" s="124" t="str">
        <f>IF(AN126="[-]","[-]",IF((AND(AN126&gt;=0.35,ABS(AN122)&lt;=1)),"pass",IF(ABS(AN122)&gt;1,"X","?")))</f>
        <v>pass</v>
      </c>
      <c r="AO127" s="124" t="str">
        <f t="shared" ref="AO127:BB127" si="382">IF(AO126="[-]","[-]",IF((AND(AO126&gt;=0.35,ABS(AO122)&lt;=1)),"pass",IF(ABS(AO122)&gt;1,"X","?")))</f>
        <v>pass</v>
      </c>
      <c r="AP127" s="124" t="str">
        <f t="shared" si="382"/>
        <v>pass</v>
      </c>
      <c r="AQ127" s="124" t="str">
        <f t="shared" si="382"/>
        <v>pass</v>
      </c>
      <c r="AR127" s="124" t="str">
        <f t="shared" si="382"/>
        <v>pass</v>
      </c>
      <c r="AS127" s="124" t="str">
        <f t="shared" si="382"/>
        <v>pass</v>
      </c>
      <c r="AT127" s="124" t="str">
        <f t="shared" si="382"/>
        <v>pass</v>
      </c>
      <c r="AU127" s="124" t="str">
        <f t="shared" si="382"/>
        <v>?</v>
      </c>
      <c r="AV127" s="124" t="str">
        <f t="shared" si="382"/>
        <v>?</v>
      </c>
      <c r="AW127" s="124" t="str">
        <f t="shared" si="382"/>
        <v>pass</v>
      </c>
      <c r="AX127" s="124" t="str">
        <f t="shared" si="382"/>
        <v>[-]</v>
      </c>
      <c r="AY127" s="124" t="str">
        <f t="shared" si="382"/>
        <v>[-]</v>
      </c>
      <c r="AZ127" s="124" t="str">
        <f t="shared" si="382"/>
        <v>[-]</v>
      </c>
      <c r="BA127" s="124" t="str">
        <f t="shared" si="382"/>
        <v>[-]</v>
      </c>
      <c r="BB127" s="124" t="str">
        <f t="shared" si="382"/>
        <v>[-]</v>
      </c>
      <c r="BC127" s="47"/>
      <c r="BD127" s="8"/>
      <c r="BE127" s="47"/>
      <c r="BF127" s="47"/>
      <c r="BG127" s="46"/>
    </row>
    <row r="128" spans="1:70" ht="15.75" customHeight="1" x14ac:dyDescent="0.2">
      <c r="A128" s="8"/>
      <c r="B128" s="97">
        <f t="shared" si="328"/>
        <v>100</v>
      </c>
      <c r="C128" s="42">
        <f t="shared" ref="C128:Q128" si="383">IF(C62="[-]","[-]",IF(C62&lt;0,-SQRT(C62^2+C84^2+$G18^2),SQRT(C62^2+C84^2+$G18^2)))</f>
        <v>7.0066736928425521E-2</v>
      </c>
      <c r="D128" s="42">
        <f t="shared" si="383"/>
        <v>9.2553812929533144E-2</v>
      </c>
      <c r="E128" s="42">
        <f t="shared" si="383"/>
        <v>0.15566772729589065</v>
      </c>
      <c r="F128" s="42">
        <f t="shared" si="383"/>
        <v>0.10791782509683896</v>
      </c>
      <c r="G128" s="42">
        <f t="shared" si="383"/>
        <v>9.8716915543750824E-2</v>
      </c>
      <c r="H128" s="42">
        <f t="shared" si="383"/>
        <v>0.13627309072085356</v>
      </c>
      <c r="I128" s="42">
        <f t="shared" si="383"/>
        <v>0.12649497960980022</v>
      </c>
      <c r="J128" s="42">
        <f t="shared" si="383"/>
        <v>5.0090661011490421E-2</v>
      </c>
      <c r="K128" s="42">
        <f t="shared" si="383"/>
        <v>4.7228413501551325E-2</v>
      </c>
      <c r="L128" s="42">
        <f t="shared" si="383"/>
        <v>0.11723670263379317</v>
      </c>
      <c r="M128" s="42" t="str">
        <f t="shared" si="383"/>
        <v>[-]</v>
      </c>
      <c r="N128" s="42" t="str">
        <f t="shared" si="383"/>
        <v>[-]</v>
      </c>
      <c r="O128" s="42" t="str">
        <f t="shared" si="383"/>
        <v>[-]</v>
      </c>
      <c r="P128" s="42" t="str">
        <f t="shared" si="383"/>
        <v>[-]</v>
      </c>
      <c r="Q128" s="42" t="str">
        <f t="shared" si="383"/>
        <v>[-]</v>
      </c>
      <c r="R128" s="140"/>
      <c r="S128" s="20"/>
      <c r="T128" s="24"/>
      <c r="U128" s="135"/>
      <c r="V128" s="191">
        <f t="shared" si="376"/>
        <v>-0.14000000000000001</v>
      </c>
      <c r="W128" s="133">
        <f t="shared" si="359"/>
        <v>4.2750576842050685E-2</v>
      </c>
      <c r="X128" s="205">
        <f t="shared" si="360"/>
        <v>-76.602700005993711</v>
      </c>
      <c r="Y128" s="133">
        <f t="shared" si="361"/>
        <v>547.16214289995503</v>
      </c>
      <c r="Z128" s="133">
        <f t="shared" si="377"/>
        <v>7.0649922997146841E-2</v>
      </c>
      <c r="AA128" s="133">
        <f t="shared" si="362"/>
        <v>-9.8909892196005593E-3</v>
      </c>
      <c r="AB128" s="203">
        <f t="shared" si="363"/>
        <v>0.75134333525245678</v>
      </c>
      <c r="AC128" s="133">
        <f t="shared" si="378"/>
        <v>-3.7056227015605805E-2</v>
      </c>
      <c r="AD128" s="203">
        <f t="shared" si="370"/>
        <v>1.698491185953226E-3</v>
      </c>
      <c r="AE128" s="133">
        <f t="shared" si="364"/>
        <v>1.8673717720902366E-3</v>
      </c>
      <c r="AF128" s="133">
        <f t="shared" si="379"/>
        <v>8.2425510273294061E-2</v>
      </c>
      <c r="AG128" s="133">
        <f t="shared" si="380"/>
        <v>8.6426194457241645E-2</v>
      </c>
      <c r="AH128" s="134">
        <f t="shared" si="381"/>
        <v>-0.44957230950394317</v>
      </c>
      <c r="AI128" s="150"/>
      <c r="AL128" s="59"/>
      <c r="AM128" s="67"/>
      <c r="AN128" s="156">
        <f>AN113+$AO$3</f>
        <v>1.4000000000000004</v>
      </c>
      <c r="AO128" s="156">
        <f t="shared" ref="AO128:BB128" si="384">AO113+$AO$3</f>
        <v>2.3999999999999986</v>
      </c>
      <c r="AP128" s="156">
        <f t="shared" si="384"/>
        <v>3.3999999999999986</v>
      </c>
      <c r="AQ128" s="156">
        <f t="shared" si="384"/>
        <v>4.3999999999999986</v>
      </c>
      <c r="AR128" s="156">
        <f t="shared" si="384"/>
        <v>5.3999999999999986</v>
      </c>
      <c r="AS128" s="156">
        <f t="shared" si="384"/>
        <v>6.3999999999999986</v>
      </c>
      <c r="AT128" s="156">
        <f t="shared" si="384"/>
        <v>7.3999999999999986</v>
      </c>
      <c r="AU128" s="156">
        <f t="shared" si="384"/>
        <v>8.4000000000000057</v>
      </c>
      <c r="AV128" s="156">
        <f t="shared" si="384"/>
        <v>9.4000000000000057</v>
      </c>
      <c r="AW128" s="156">
        <f t="shared" si="384"/>
        <v>10.400000000000006</v>
      </c>
      <c r="AX128" s="156">
        <f t="shared" si="384"/>
        <v>11.400000000000006</v>
      </c>
      <c r="AY128" s="156">
        <f t="shared" si="384"/>
        <v>12.400000000000006</v>
      </c>
      <c r="AZ128" s="156">
        <f t="shared" si="384"/>
        <v>13.400000000000006</v>
      </c>
      <c r="BA128" s="156">
        <f t="shared" si="384"/>
        <v>14.400000000000006</v>
      </c>
      <c r="BB128" s="156">
        <f t="shared" si="384"/>
        <v>15.400000000000006</v>
      </c>
      <c r="BC128" s="47"/>
      <c r="BD128" s="8"/>
      <c r="BE128" s="47"/>
      <c r="BF128" s="47"/>
      <c r="BG128" s="46"/>
    </row>
    <row r="129" spans="1:73" ht="15.75" customHeight="1" x14ac:dyDescent="0.2">
      <c r="A129" s="8"/>
      <c r="B129" s="97">
        <f t="shared" si="328"/>
        <v>100</v>
      </c>
      <c r="C129" s="42">
        <f t="shared" ref="C129:Q129" si="385">IF(C63="[-]","[-]",IF(C63&lt;0,-SQRT(C63^2+C85^2+$G19^2),SQRT(C63^2+C85^2+$G19^2)))</f>
        <v>7.8727586479226244E-2</v>
      </c>
      <c r="D129" s="42">
        <f t="shared" si="385"/>
        <v>0.10210366754621968</v>
      </c>
      <c r="E129" s="42">
        <f t="shared" si="385"/>
        <v>0.16162550887817811</v>
      </c>
      <c r="F129" s="42">
        <f t="shared" si="385"/>
        <v>0.11664207855960003</v>
      </c>
      <c r="G129" s="42">
        <f t="shared" si="385"/>
        <v>0.10851800136343479</v>
      </c>
      <c r="H129" s="42">
        <f t="shared" si="385"/>
        <v>0.14317999957652838</v>
      </c>
      <c r="I129" s="42">
        <f t="shared" si="385"/>
        <v>0.12529997961533001</v>
      </c>
      <c r="J129" s="42">
        <f t="shared" si="385"/>
        <v>7.0477034877387351E-2</v>
      </c>
      <c r="K129" s="42">
        <f t="shared" si="385"/>
        <v>6.5001971942043268E-2</v>
      </c>
      <c r="L129" s="42">
        <f t="shared" si="385"/>
        <v>0.12600705447623867</v>
      </c>
      <c r="M129" s="42" t="str">
        <f t="shared" si="385"/>
        <v>[-]</v>
      </c>
      <c r="N129" s="42" t="str">
        <f t="shared" si="385"/>
        <v>[-]</v>
      </c>
      <c r="O129" s="42" t="str">
        <f t="shared" si="385"/>
        <v>[-]</v>
      </c>
      <c r="P129" s="42" t="str">
        <f t="shared" si="385"/>
        <v>[-]</v>
      </c>
      <c r="Q129" s="42" t="str">
        <f t="shared" si="385"/>
        <v>[-]</v>
      </c>
      <c r="R129" s="140"/>
      <c r="S129" s="20"/>
      <c r="T129" s="24"/>
      <c r="U129" s="135"/>
      <c r="V129" s="191">
        <f t="shared" si="376"/>
        <v>-0.1</v>
      </c>
      <c r="W129" s="133">
        <f t="shared" si="359"/>
        <v>4.7508526044139375E-2</v>
      </c>
      <c r="X129" s="205">
        <f t="shared" si="360"/>
        <v>-44.305422949618659</v>
      </c>
      <c r="Y129" s="133">
        <f t="shared" si="361"/>
        <v>443.05422949618657</v>
      </c>
      <c r="Z129" s="133">
        <f t="shared" si="377"/>
        <v>6.0867520941727184E-2</v>
      </c>
      <c r="AA129" s="133">
        <f t="shared" si="362"/>
        <v>-6.0867520941727191E-3</v>
      </c>
      <c r="AB129" s="203">
        <f t="shared" si="363"/>
        <v>0.62864913453084426</v>
      </c>
      <c r="AC129" s="133">
        <f t="shared" si="378"/>
        <v>-3.7668273720193914E-2</v>
      </c>
      <c r="AD129" s="203">
        <f t="shared" si="370"/>
        <v>2.1196783972160594E-3</v>
      </c>
      <c r="AE129" s="133">
        <f t="shared" si="364"/>
        <v>2.1814531520791408E-3</v>
      </c>
      <c r="AF129" s="133">
        <f t="shared" si="379"/>
        <v>9.2079930434727397E-2</v>
      </c>
      <c r="AG129" s="133">
        <f t="shared" si="380"/>
        <v>9.3412058152663374E-2</v>
      </c>
      <c r="AH129" s="134">
        <f t="shared" si="381"/>
        <v>-0.40908234337661431</v>
      </c>
      <c r="AI129" s="150"/>
      <c r="AL129" s="59"/>
      <c r="AM129" s="113" t="str">
        <f t="shared" ref="AM129:BB129" si="386">B$29</f>
        <v>Set Point</v>
      </c>
      <c r="AN129" s="113" t="str">
        <f t="shared" si="386"/>
        <v>Lab A</v>
      </c>
      <c r="AO129" s="113" t="str">
        <f t="shared" si="386"/>
        <v>Lab B</v>
      </c>
      <c r="AP129" s="113" t="str">
        <f t="shared" si="386"/>
        <v>Lab C</v>
      </c>
      <c r="AQ129" s="113" t="str">
        <f t="shared" si="386"/>
        <v>Lab D</v>
      </c>
      <c r="AR129" s="113" t="str">
        <f t="shared" si="386"/>
        <v>Lab E</v>
      </c>
      <c r="AS129" s="113" t="str">
        <f t="shared" si="386"/>
        <v>Lab F</v>
      </c>
      <c r="AT129" s="113" t="str">
        <f t="shared" si="386"/>
        <v>Lab G</v>
      </c>
      <c r="AU129" s="113" t="str">
        <f t="shared" si="386"/>
        <v>Lab H</v>
      </c>
      <c r="AV129" s="113" t="str">
        <f t="shared" si="386"/>
        <v>Lab I</v>
      </c>
      <c r="AW129" s="113" t="str">
        <f t="shared" si="386"/>
        <v>Lab J</v>
      </c>
      <c r="AX129" s="113" t="str">
        <f t="shared" si="386"/>
        <v>Lab K</v>
      </c>
      <c r="AY129" s="113" t="str">
        <f t="shared" si="386"/>
        <v>Lab L</v>
      </c>
      <c r="AZ129" s="113" t="str">
        <f t="shared" si="386"/>
        <v>Lab M</v>
      </c>
      <c r="BA129" s="113" t="str">
        <f t="shared" si="386"/>
        <v>Lab N</v>
      </c>
      <c r="BB129" s="113" t="str">
        <f t="shared" si="386"/>
        <v>Lab O</v>
      </c>
      <c r="BC129" s="47"/>
    </row>
    <row r="130" spans="1:73" ht="15.75" customHeight="1" x14ac:dyDescent="0.3">
      <c r="A130" s="8"/>
      <c r="B130" s="97">
        <f t="shared" si="328"/>
        <v>75</v>
      </c>
      <c r="C130" s="42">
        <f t="shared" ref="C130:Q130" si="387">IF(C64="[-]","[-]",IF(C64&lt;0,-SQRT(C64^2+C86^2+$G20^2),SQRT(C64^2+C86^2+$G20^2)))</f>
        <v>7.9933759599749063E-2</v>
      </c>
      <c r="D130" s="42">
        <f t="shared" si="387"/>
        <v>0.1052349152690079</v>
      </c>
      <c r="E130" s="42">
        <f t="shared" si="387"/>
        <v>0.1616729109572024</v>
      </c>
      <c r="F130" s="42">
        <f t="shared" si="387"/>
        <v>0.11662245261910227</v>
      </c>
      <c r="G130" s="42">
        <f t="shared" si="387"/>
        <v>0.10879385994732489</v>
      </c>
      <c r="H130" s="42">
        <f t="shared" si="387"/>
        <v>0.14352659620579314</v>
      </c>
      <c r="I130" s="42">
        <f t="shared" si="387"/>
        <v>0.12534126042493834</v>
      </c>
      <c r="J130" s="42">
        <f t="shared" si="387"/>
        <v>7.0145877775799198E-2</v>
      </c>
      <c r="K130" s="42">
        <f t="shared" si="387"/>
        <v>6.5004211565380179E-2</v>
      </c>
      <c r="L130" s="42">
        <f t="shared" si="387"/>
        <v>0.12529964086141668</v>
      </c>
      <c r="M130" s="42" t="str">
        <f t="shared" si="387"/>
        <v>[-]</v>
      </c>
      <c r="N130" s="42" t="str">
        <f t="shared" si="387"/>
        <v>[-]</v>
      </c>
      <c r="O130" s="42" t="str">
        <f t="shared" si="387"/>
        <v>[-]</v>
      </c>
      <c r="P130" s="42" t="str">
        <f t="shared" si="387"/>
        <v>[-]</v>
      </c>
      <c r="Q130" s="42" t="str">
        <f t="shared" si="387"/>
        <v>[-]</v>
      </c>
      <c r="R130" s="140"/>
      <c r="S130" s="20"/>
      <c r="T130" s="24"/>
      <c r="U130" s="135"/>
      <c r="V130" s="191">
        <f t="shared" si="376"/>
        <v>-0.16</v>
      </c>
      <c r="W130" s="133">
        <f t="shared" si="359"/>
        <v>4.9248779490873508E-2</v>
      </c>
      <c r="X130" s="205">
        <f t="shared" si="360"/>
        <v>-65.967350050300382</v>
      </c>
      <c r="Y130" s="133">
        <f t="shared" si="361"/>
        <v>412.2959378143774</v>
      </c>
      <c r="Z130" s="133">
        <f t="shared" si="377"/>
        <v>6.1959135942866034E-2</v>
      </c>
      <c r="AA130" s="133">
        <f t="shared" si="362"/>
        <v>-9.9134617508585664E-3</v>
      </c>
      <c r="AB130" s="203">
        <f t="shared" si="363"/>
        <v>0.39241067764035981</v>
      </c>
      <c r="AC130" s="133">
        <f t="shared" si="378"/>
        <v>-3.0850760917657732E-2</v>
      </c>
      <c r="AD130" s="203">
        <f t="shared" si="370"/>
        <v>2.2751639733095208E-3</v>
      </c>
      <c r="AE130" s="133">
        <f t="shared" si="364"/>
        <v>2.6078665556922478E-3</v>
      </c>
      <c r="AF130" s="133">
        <f t="shared" si="379"/>
        <v>9.5397357894430615E-2</v>
      </c>
      <c r="AG130" s="133">
        <f t="shared" si="380"/>
        <v>0.10213454960378976</v>
      </c>
      <c r="AH130" s="134">
        <f t="shared" si="381"/>
        <v>-0.32339219448612033</v>
      </c>
      <c r="AI130" s="150"/>
      <c r="AL130" s="60" t="s">
        <v>112</v>
      </c>
      <c r="AM130" s="63">
        <f>B17</f>
        <v>250</v>
      </c>
      <c r="AN130" s="49">
        <f t="shared" ref="AN130:BB130" si="388">C39</f>
        <v>-0.15968935386519598</v>
      </c>
      <c r="AO130" s="68">
        <f t="shared" si="388"/>
        <v>-0.15708561822118797</v>
      </c>
      <c r="AP130" s="68">
        <f t="shared" si="388"/>
        <v>-5.2023973744139203E-2</v>
      </c>
      <c r="AQ130" s="68">
        <f t="shared" si="388"/>
        <v>-0.12770806555045522</v>
      </c>
      <c r="AR130" s="68">
        <f t="shared" si="388"/>
        <v>-0.17</v>
      </c>
      <c r="AS130" s="68">
        <f t="shared" si="388"/>
        <v>-5.8241017033883589E-2</v>
      </c>
      <c r="AT130" s="68">
        <f t="shared" si="388"/>
        <v>-0.14000000000000001</v>
      </c>
      <c r="AU130" s="68">
        <f t="shared" si="388"/>
        <v>-0.10021461011623349</v>
      </c>
      <c r="AV130" s="68">
        <f t="shared" si="388"/>
        <v>-0.1679695369271654</v>
      </c>
      <c r="AW130" s="68">
        <f t="shared" si="388"/>
        <v>-6.0435730691892987E-2</v>
      </c>
      <c r="AX130" s="68" t="str">
        <f t="shared" si="388"/>
        <v>[-]</v>
      </c>
      <c r="AY130" s="68" t="str">
        <f t="shared" si="388"/>
        <v>[-]</v>
      </c>
      <c r="AZ130" s="68" t="str">
        <f t="shared" si="388"/>
        <v>[-]</v>
      </c>
      <c r="BA130" s="68" t="str">
        <f t="shared" si="388"/>
        <v>[-]</v>
      </c>
      <c r="BB130" s="68" t="str">
        <f t="shared" si="388"/>
        <v>[-]</v>
      </c>
      <c r="BC130" s="47"/>
    </row>
    <row r="131" spans="1:73" ht="15.75" customHeight="1" x14ac:dyDescent="0.3">
      <c r="A131" s="8"/>
      <c r="B131" s="97">
        <f t="shared" si="328"/>
        <v>50</v>
      </c>
      <c r="C131" s="42">
        <f t="shared" ref="C131:Q131" si="389">IF(C65="[-]","[-]",IF(C65&lt;0,-SQRT(C65^2+C87^2+$G21^2),SQRT(C65^2+C87^2+$G21^2)))</f>
        <v>8.080104145256442E-2</v>
      </c>
      <c r="D131" s="42">
        <f t="shared" si="389"/>
        <v>0.11564696611488715</v>
      </c>
      <c r="E131" s="42">
        <f t="shared" si="389"/>
        <v>0.16198092979595621</v>
      </c>
      <c r="F131" s="42">
        <f t="shared" si="389"/>
        <v>0.11662671339302227</v>
      </c>
      <c r="G131" s="42">
        <f t="shared" si="389"/>
        <v>0.11703035585375292</v>
      </c>
      <c r="H131" s="42">
        <f t="shared" si="389"/>
        <v>0.14330358072618535</v>
      </c>
      <c r="I131" s="42">
        <f t="shared" si="389"/>
        <v>0.12533648049434581</v>
      </c>
      <c r="J131" s="42">
        <f t="shared" si="389"/>
        <v>7.0675959349276438E-2</v>
      </c>
      <c r="K131" s="42">
        <f t="shared" si="389"/>
        <v>6.5004080817563106E-2</v>
      </c>
      <c r="L131" s="42">
        <f t="shared" si="389"/>
        <v>0.12583057392117916</v>
      </c>
      <c r="M131" s="42" t="str">
        <f t="shared" si="389"/>
        <v>[-]</v>
      </c>
      <c r="N131" s="42" t="str">
        <f t="shared" si="389"/>
        <v>[-]</v>
      </c>
      <c r="O131" s="42" t="str">
        <f t="shared" si="389"/>
        <v>[-]</v>
      </c>
      <c r="P131" s="42" t="str">
        <f t="shared" si="389"/>
        <v>[-]</v>
      </c>
      <c r="Q131" s="42" t="str">
        <f t="shared" si="389"/>
        <v>[-]</v>
      </c>
      <c r="R131" s="140"/>
      <c r="S131" s="20"/>
      <c r="T131" s="24"/>
      <c r="U131" s="135"/>
      <c r="V131" s="191">
        <f t="shared" si="376"/>
        <v>-0.15</v>
      </c>
      <c r="W131" s="133">
        <f t="shared" si="359"/>
        <v>4.9244309020243418E-2</v>
      </c>
      <c r="X131" s="205">
        <f t="shared" si="360"/>
        <v>-61.855619830894874</v>
      </c>
      <c r="Y131" s="133">
        <f t="shared" si="361"/>
        <v>412.37079887263246</v>
      </c>
      <c r="Z131" s="133">
        <f t="shared" si="377"/>
        <v>6.0673716884875738E-2</v>
      </c>
      <c r="AA131" s="133">
        <f t="shared" si="362"/>
        <v>-9.10105753273136E-3</v>
      </c>
      <c r="AB131" s="203">
        <f t="shared" si="363"/>
        <v>0.41749421703095657</v>
      </c>
      <c r="AC131" s="133">
        <f t="shared" si="378"/>
        <v>-3.1818615606773099E-2</v>
      </c>
      <c r="AD131" s="203">
        <f t="shared" si="370"/>
        <v>2.2778680878547141E-3</v>
      </c>
      <c r="AE131" s="133">
        <f t="shared" si="364"/>
        <v>2.6456522120972183E-3</v>
      </c>
      <c r="AF131" s="133">
        <f t="shared" si="379"/>
        <v>9.5454032661898877E-2</v>
      </c>
      <c r="AG131" s="133">
        <f t="shared" si="380"/>
        <v>0.10287180784057832</v>
      </c>
      <c r="AH131" s="134">
        <f t="shared" si="381"/>
        <v>-0.33333966852375546</v>
      </c>
      <c r="AI131" s="150"/>
      <c r="AL131" s="60" t="s">
        <v>107</v>
      </c>
      <c r="AM131" s="79">
        <f t="shared" ref="AM131:AM137" si="390">AM130</f>
        <v>250</v>
      </c>
      <c r="AN131" s="68">
        <f t="shared" ref="AN131:BB131" si="391">C61</f>
        <v>5.000000000000001E-2</v>
      </c>
      <c r="AO131" s="68">
        <f t="shared" si="391"/>
        <v>6.9333333333333344E-2</v>
      </c>
      <c r="AP131" s="68">
        <f t="shared" si="391"/>
        <v>0.15</v>
      </c>
      <c r="AQ131" s="68">
        <f t="shared" si="391"/>
        <v>0.10000000000000002</v>
      </c>
      <c r="AR131" s="68">
        <f t="shared" si="391"/>
        <v>0.08</v>
      </c>
      <c r="AS131" s="68">
        <f t="shared" si="391"/>
        <v>0.13</v>
      </c>
      <c r="AT131" s="68">
        <f t="shared" si="391"/>
        <v>0.12</v>
      </c>
      <c r="AU131" s="68">
        <f t="shared" si="391"/>
        <v>0.03</v>
      </c>
      <c r="AV131" s="68">
        <f t="shared" si="391"/>
        <v>2.5000000000000005E-2</v>
      </c>
      <c r="AW131" s="68">
        <f t="shared" si="391"/>
        <v>0.11</v>
      </c>
      <c r="AX131" s="68" t="str">
        <f t="shared" si="391"/>
        <v>[-]</v>
      </c>
      <c r="AY131" s="68" t="str">
        <f t="shared" si="391"/>
        <v>[-]</v>
      </c>
      <c r="AZ131" s="68" t="str">
        <f t="shared" si="391"/>
        <v>[-]</v>
      </c>
      <c r="BA131" s="68" t="str">
        <f t="shared" si="391"/>
        <v>[-]</v>
      </c>
      <c r="BB131" s="68" t="str">
        <f t="shared" si="391"/>
        <v>[-]</v>
      </c>
      <c r="BC131" s="47"/>
    </row>
    <row r="132" spans="1:73" ht="15.75" customHeight="1" x14ac:dyDescent="0.3">
      <c r="A132" s="8"/>
      <c r="B132" s="97">
        <f t="shared" si="328"/>
        <v>25</v>
      </c>
      <c r="C132" s="42">
        <f t="shared" ref="C132:Q132" si="392">IF(C66="[-]","[-]",IF(C66&lt;0,-SQRT(C66^2+C88^2+$G22^2),SQRT(C66^2+C88^2+$G22^2)))</f>
        <v>7.8892697828774228E-2</v>
      </c>
      <c r="D132" s="42">
        <f t="shared" si="392"/>
        <v>0.13990371014636199</v>
      </c>
      <c r="E132" s="42">
        <f t="shared" si="392"/>
        <v>0.16171815673408466</v>
      </c>
      <c r="F132" s="42">
        <f t="shared" si="392"/>
        <v>0.11671090797929885</v>
      </c>
      <c r="G132" s="42">
        <f t="shared" si="392"/>
        <v>0.10426872228778124</v>
      </c>
      <c r="H132" s="42">
        <f t="shared" si="392"/>
        <v>0.1433640146543417</v>
      </c>
      <c r="I132" s="42">
        <f t="shared" si="392"/>
        <v>0.13417726491149048</v>
      </c>
      <c r="J132" s="42">
        <f t="shared" si="392"/>
        <v>7.7664108508215202E-2</v>
      </c>
      <c r="K132" s="42">
        <f t="shared" si="392"/>
        <v>6.5018156014089765E-2</v>
      </c>
      <c r="L132" s="42">
        <f t="shared" si="392"/>
        <v>0.12547686816479139</v>
      </c>
      <c r="M132" s="42" t="str">
        <f t="shared" si="392"/>
        <v>[-]</v>
      </c>
      <c r="N132" s="42" t="str">
        <f t="shared" si="392"/>
        <v>[-]</v>
      </c>
      <c r="O132" s="42" t="str">
        <f t="shared" si="392"/>
        <v>[-]</v>
      </c>
      <c r="P132" s="42" t="str">
        <f t="shared" si="392"/>
        <v>[-]</v>
      </c>
      <c r="Q132" s="42" t="str">
        <f t="shared" si="392"/>
        <v>[-]</v>
      </c>
      <c r="R132" s="140"/>
      <c r="S132" s="20"/>
      <c r="T132" s="24"/>
      <c r="U132" s="135"/>
      <c r="V132" s="191">
        <f t="shared" si="376"/>
        <v>-0.15</v>
      </c>
      <c r="W132" s="133">
        <f t="shared" si="359"/>
        <v>5.3928340072536683E-2</v>
      </c>
      <c r="X132" s="205">
        <f t="shared" si="360"/>
        <v>-51.577127768622631</v>
      </c>
      <c r="Y132" s="133">
        <f t="shared" si="361"/>
        <v>343.84751845748423</v>
      </c>
      <c r="Z132" s="133">
        <f t="shared" si="377"/>
        <v>5.2347904609181088E-2</v>
      </c>
      <c r="AA132" s="133">
        <f t="shared" si="362"/>
        <v>-7.8521856913771632E-3</v>
      </c>
      <c r="AB132" s="203">
        <f t="shared" si="363"/>
        <v>0.11939724074267319</v>
      </c>
      <c r="AC132" s="133">
        <f t="shared" si="378"/>
        <v>-1.8634347839026233E-2</v>
      </c>
      <c r="AD132" s="203">
        <f t="shared" si="370"/>
        <v>2.7560242390057945E-3</v>
      </c>
      <c r="AE132" s="133">
        <f t="shared" si="364"/>
        <v>3.078342132323989E-3</v>
      </c>
      <c r="AF132" s="133">
        <f t="shared" si="379"/>
        <v>0.10499569970252676</v>
      </c>
      <c r="AG132" s="133">
        <f t="shared" si="380"/>
        <v>0.1109656186811751</v>
      </c>
      <c r="AH132" s="134">
        <f t="shared" si="381"/>
        <v>-0.17747724803797646</v>
      </c>
      <c r="AI132" s="150"/>
      <c r="AL132" s="60" t="s">
        <v>105</v>
      </c>
      <c r="AM132" s="79">
        <f t="shared" si="390"/>
        <v>250</v>
      </c>
      <c r="AN132" s="49">
        <f t="shared" ref="AN132:BB132" si="393">C83</f>
        <v>1.8855637072524998E-2</v>
      </c>
      <c r="AO132" s="68">
        <f t="shared" si="393"/>
        <v>1.0632615146748903E-2</v>
      </c>
      <c r="AP132" s="68">
        <f t="shared" si="393"/>
        <v>4.3627197200991549E-3</v>
      </c>
      <c r="AQ132" s="68">
        <f t="shared" si="393"/>
        <v>9.1972698535485453E-3</v>
      </c>
      <c r="AR132" s="68">
        <f t="shared" si="393"/>
        <v>1.9117932892546701E-3</v>
      </c>
      <c r="AS132" s="68">
        <f t="shared" si="393"/>
        <v>5.3188859550926193E-3</v>
      </c>
      <c r="AT132" s="68">
        <f t="shared" si="393"/>
        <v>2.0495459363362215E-3</v>
      </c>
      <c r="AU132" s="68">
        <f t="shared" si="393"/>
        <v>4.1589449634755783E-3</v>
      </c>
      <c r="AV132" s="68">
        <f t="shared" si="393"/>
        <v>3.5371323487076983E-4</v>
      </c>
      <c r="AW132" s="68">
        <f t="shared" si="393"/>
        <v>0</v>
      </c>
      <c r="AX132" s="68" t="str">
        <f t="shared" si="393"/>
        <v>[-]</v>
      </c>
      <c r="AY132" s="68" t="str">
        <f t="shared" si="393"/>
        <v>[-]</v>
      </c>
      <c r="AZ132" s="68" t="str">
        <f t="shared" si="393"/>
        <v>[-]</v>
      </c>
      <c r="BA132" s="68" t="str">
        <f t="shared" si="393"/>
        <v>[-]</v>
      </c>
      <c r="BB132" s="68" t="str">
        <f t="shared" si="393"/>
        <v>[-]</v>
      </c>
      <c r="BC132" s="47"/>
    </row>
    <row r="133" spans="1:73" ht="15.75" customHeight="1" x14ac:dyDescent="0.3">
      <c r="A133" s="8"/>
      <c r="B133" s="97">
        <f t="shared" si="328"/>
        <v>10</v>
      </c>
      <c r="C133" s="42">
        <f t="shared" ref="C133:Q133" si="394">IF(C67="[-]","[-]",IF(C67&lt;0,-SQRT(C67^2+C89^2+$G23^2),SQRT(C67^2+C89^2+$G23^2)))</f>
        <v>8.0723118290761078E-2</v>
      </c>
      <c r="D133" s="42">
        <f t="shared" si="394"/>
        <v>0.23250990224257639</v>
      </c>
      <c r="E133" s="42">
        <f t="shared" si="394"/>
        <v>0.16448103924074711</v>
      </c>
      <c r="F133" s="42">
        <f t="shared" si="394"/>
        <v>0.11718998872140036</v>
      </c>
      <c r="G133" s="42">
        <f t="shared" si="394"/>
        <v>0.17414907377913211</v>
      </c>
      <c r="H133" s="42">
        <f t="shared" si="394"/>
        <v>0.14324028665927743</v>
      </c>
      <c r="I133" s="42">
        <f t="shared" si="394"/>
        <v>0.15240527949855562</v>
      </c>
      <c r="J133" s="42">
        <f t="shared" si="394"/>
        <v>7.013217859892712E-2</v>
      </c>
      <c r="K133" s="42">
        <f t="shared" si="394"/>
        <v>7.8139331609843987E-2</v>
      </c>
      <c r="L133" s="42">
        <f t="shared" si="394"/>
        <v>0.1265350193073487</v>
      </c>
      <c r="M133" s="42" t="str">
        <f t="shared" si="394"/>
        <v>[-]</v>
      </c>
      <c r="N133" s="42" t="str">
        <f t="shared" si="394"/>
        <v>[-]</v>
      </c>
      <c r="O133" s="42" t="str">
        <f t="shared" si="394"/>
        <v>[-]</v>
      </c>
      <c r="P133" s="42" t="str">
        <f t="shared" si="394"/>
        <v>[-]</v>
      </c>
      <c r="Q133" s="42" t="str">
        <f t="shared" si="394"/>
        <v>[-]</v>
      </c>
      <c r="R133" s="140"/>
      <c r="S133" s="20"/>
      <c r="U133" s="135"/>
      <c r="V133" s="191">
        <f t="shared" si="376"/>
        <v>-0.17</v>
      </c>
      <c r="W133" s="133">
        <f t="shared" si="359"/>
        <v>4.4731574289255796E-2</v>
      </c>
      <c r="X133" s="205">
        <f t="shared" si="360"/>
        <v>-84.961183852105918</v>
      </c>
      <c r="Y133" s="133">
        <f t="shared" si="361"/>
        <v>499.77166971827012</v>
      </c>
      <c r="Z133" s="133">
        <f t="shared" si="377"/>
        <v>7.4999829695358386E-2</v>
      </c>
      <c r="AA133" s="133">
        <f t="shared" si="362"/>
        <v>-1.2749971048210927E-2</v>
      </c>
      <c r="AB133" s="203">
        <f t="shared" si="363"/>
        <v>0.592172982456597</v>
      </c>
      <c r="AC133" s="133">
        <f t="shared" si="378"/>
        <v>-3.4422188426999678E-2</v>
      </c>
      <c r="AD133" s="203">
        <f t="shared" si="370"/>
        <v>1.8508455487804664E-3</v>
      </c>
      <c r="AE133" s="133">
        <f t="shared" si="364"/>
        <v>2.1707324228597519E-3</v>
      </c>
      <c r="AF133" s="133">
        <f t="shared" si="379"/>
        <v>8.6042909034515253E-2</v>
      </c>
      <c r="AG133" s="133">
        <f t="shared" si="380"/>
        <v>9.3182239141582163E-2</v>
      </c>
      <c r="AH133" s="134">
        <f t="shared" si="381"/>
        <v>-0.40005839892269984</v>
      </c>
      <c r="AI133" s="150"/>
      <c r="AL133" s="60" t="s">
        <v>108</v>
      </c>
      <c r="AM133" s="79">
        <f t="shared" si="390"/>
        <v>250</v>
      </c>
      <c r="AN133" s="49">
        <f t="shared" ref="AN133:BB133" si="395">C127</f>
        <v>6.6749794377292129E-2</v>
      </c>
      <c r="AO133" s="68">
        <f t="shared" si="395"/>
        <v>8.0747530092071459E-2</v>
      </c>
      <c r="AP133" s="68">
        <f t="shared" si="395"/>
        <v>0.15530303707061283</v>
      </c>
      <c r="AQ133" s="68">
        <f t="shared" si="395"/>
        <v>0.10809528099209048</v>
      </c>
      <c r="AR133" s="68">
        <f t="shared" si="395"/>
        <v>8.9463148578511592E-2</v>
      </c>
      <c r="AS133" s="68">
        <f t="shared" si="395"/>
        <v>0.13611866348081472</v>
      </c>
      <c r="AT133" s="68">
        <f t="shared" si="395"/>
        <v>0.12650770979883064</v>
      </c>
      <c r="AU133" s="68">
        <f t="shared" si="395"/>
        <v>5.0172670082518224E-2</v>
      </c>
      <c r="AV133" s="68">
        <f t="shared" si="395"/>
        <v>4.7171231837344708E-2</v>
      </c>
      <c r="AW133" s="68">
        <f t="shared" si="395"/>
        <v>0.11704699910719625</v>
      </c>
      <c r="AX133" s="68" t="str">
        <f t="shared" si="395"/>
        <v>[-]</v>
      </c>
      <c r="AY133" s="68" t="str">
        <f t="shared" si="395"/>
        <v>[-]</v>
      </c>
      <c r="AZ133" s="68" t="str">
        <f t="shared" si="395"/>
        <v>[-]</v>
      </c>
      <c r="BA133" s="68" t="str">
        <f t="shared" si="395"/>
        <v>[-]</v>
      </c>
      <c r="BB133" s="68" t="str">
        <f t="shared" si="395"/>
        <v>[-]</v>
      </c>
      <c r="BC133" s="47"/>
    </row>
    <row r="134" spans="1:73" ht="15.75" customHeight="1" x14ac:dyDescent="0.3">
      <c r="A134" s="8"/>
      <c r="B134" s="97">
        <f t="shared" si="328"/>
        <v>10</v>
      </c>
      <c r="C134" s="42">
        <f t="shared" ref="C134:Q134" si="396">IF(C68="[-]","[-]",IF(C68&lt;0,-SQRT(C68^2+C90^2+$G24^2),SQRT(C68^2+C90^2+$G24^2)))</f>
        <v>8.7023161182396086E-2</v>
      </c>
      <c r="D134" s="42">
        <f t="shared" si="396"/>
        <v>0.2356379848305663</v>
      </c>
      <c r="E134" s="42">
        <f t="shared" si="396"/>
        <v>0.11745039737068637</v>
      </c>
      <c r="F134" s="42">
        <f t="shared" si="396"/>
        <v>0.12614357231479217</v>
      </c>
      <c r="G134" s="42">
        <f t="shared" si="396"/>
        <v>0.1718370756432494</v>
      </c>
      <c r="H134" s="42" t="str">
        <f t="shared" si="396"/>
        <v>[-]</v>
      </c>
      <c r="I134" s="42">
        <f t="shared" si="396"/>
        <v>-0.15231962575538235</v>
      </c>
      <c r="J134" s="42">
        <f t="shared" si="396"/>
        <v>-8.0242424999450015E-2</v>
      </c>
      <c r="K134" s="42">
        <f t="shared" si="396"/>
        <v>7.8321156910273124E-2</v>
      </c>
      <c r="L134" s="42">
        <f t="shared" si="396"/>
        <v>0.12547686816479139</v>
      </c>
      <c r="M134" s="42" t="str">
        <f t="shared" si="396"/>
        <v>[-]</v>
      </c>
      <c r="N134" s="42" t="str">
        <f t="shared" si="396"/>
        <v>[-]</v>
      </c>
      <c r="O134" s="42" t="str">
        <f t="shared" si="396"/>
        <v>[-]</v>
      </c>
      <c r="P134" s="42" t="str">
        <f t="shared" si="396"/>
        <v>[-]</v>
      </c>
      <c r="Q134" s="42" t="str">
        <f t="shared" si="396"/>
        <v>[-]</v>
      </c>
      <c r="R134" s="140"/>
      <c r="S134" s="20"/>
      <c r="U134" s="135"/>
      <c r="V134" s="191">
        <f t="shared" si="376"/>
        <v>-0.19</v>
      </c>
      <c r="W134" s="133">
        <f t="shared" si="359"/>
        <v>4.9358457771875412E-2</v>
      </c>
      <c r="X134" s="205">
        <f t="shared" si="360"/>
        <v>-77.988476758351098</v>
      </c>
      <c r="Y134" s="133">
        <f t="shared" si="361"/>
        <v>410.4656671492163</v>
      </c>
      <c r="Z134" s="133">
        <f t="shared" si="377"/>
        <v>6.4694890281456918E-2</v>
      </c>
      <c r="AA134" s="133">
        <f t="shared" si="362"/>
        <v>-1.2292029153476814E-2</v>
      </c>
      <c r="AB134" s="203">
        <f t="shared" si="363"/>
        <v>1.2045537468825964</v>
      </c>
      <c r="AC134" s="133">
        <f t="shared" si="378"/>
        <v>-5.4171975445527654E-2</v>
      </c>
      <c r="AD134" s="203">
        <f t="shared" si="370"/>
        <v>2.2786439514282989E-3</v>
      </c>
      <c r="AE134" s="133">
        <f t="shared" si="364"/>
        <v>2.6422262653587707E-3</v>
      </c>
      <c r="AF134" s="133">
        <f t="shared" si="379"/>
        <v>9.5470287554365291E-2</v>
      </c>
      <c r="AG134" s="133">
        <f t="shared" si="380"/>
        <v>0.10280518012938396</v>
      </c>
      <c r="AH134" s="134">
        <f t="shared" si="381"/>
        <v>-0.56742235551222753</v>
      </c>
      <c r="AI134" s="150"/>
      <c r="AL134" s="60" t="s">
        <v>109</v>
      </c>
      <c r="AM134" s="79">
        <f t="shared" si="390"/>
        <v>250</v>
      </c>
      <c r="AN134" s="49">
        <f t="shared" ref="AN134:BB134" si="397">C149</f>
        <v>0.88442864028948742</v>
      </c>
      <c r="AO134" s="68">
        <f t="shared" si="397"/>
        <v>0.59695728551832006</v>
      </c>
      <c r="AP134" s="68">
        <f t="shared" si="397"/>
        <v>0.26824808777250647</v>
      </c>
      <c r="AQ134" s="68">
        <f t="shared" si="397"/>
        <v>0.4104375436968446</v>
      </c>
      <c r="AR134" s="68">
        <f t="shared" si="397"/>
        <v>0.50057076072919615</v>
      </c>
      <c r="AS134" s="68">
        <f t="shared" si="397"/>
        <v>0.31040063325395217</v>
      </c>
      <c r="AT134" s="68">
        <f t="shared" si="397"/>
        <v>0.33377061302815608</v>
      </c>
      <c r="AU134" s="68">
        <f t="shared" si="397"/>
        <v>1.3405209697100846</v>
      </c>
      <c r="AV134" s="68">
        <f t="shared" si="397"/>
        <v>1.6000625553033967</v>
      </c>
      <c r="AW134" s="68">
        <f t="shared" si="397"/>
        <v>0.36363636363636365</v>
      </c>
      <c r="AX134" s="68" t="str">
        <f t="shared" si="397"/>
        <v>[-]</v>
      </c>
      <c r="AY134" s="68" t="str">
        <f t="shared" si="397"/>
        <v>[-]</v>
      </c>
      <c r="AZ134" s="68" t="str">
        <f t="shared" si="397"/>
        <v>[-]</v>
      </c>
      <c r="BA134" s="68" t="str">
        <f t="shared" si="397"/>
        <v>[-]</v>
      </c>
      <c r="BB134" s="68" t="str">
        <f t="shared" si="397"/>
        <v>[-]</v>
      </c>
      <c r="BC134" s="47"/>
      <c r="BH134" s="15"/>
      <c r="BI134" s="79"/>
      <c r="BJ134" s="79"/>
      <c r="BK134" s="79"/>
      <c r="BL134" s="79"/>
      <c r="BM134" s="79"/>
      <c r="BN134" s="79"/>
      <c r="BO134" s="79"/>
      <c r="BP134" s="79"/>
      <c r="BQ134" s="79"/>
      <c r="BR134" s="79"/>
    </row>
    <row r="135" spans="1:73" s="5" customFormat="1" ht="15.75" customHeight="1" x14ac:dyDescent="0.3">
      <c r="A135" s="8"/>
      <c r="B135" s="97">
        <f t="shared" si="328"/>
        <v>5</v>
      </c>
      <c r="C135" s="42">
        <f t="shared" ref="C135:Q135" si="398">IF(C69="[-]","[-]",IF(C69&lt;0,-SQRT(C69^2+C91^2+$G25^2),SQRT(C69^2+C91^2+$G25^2)))</f>
        <v>8.7091135686174243E-2</v>
      </c>
      <c r="D135" s="42">
        <f t="shared" si="398"/>
        <v>0.44998399250871901</v>
      </c>
      <c r="E135" s="42">
        <f t="shared" si="398"/>
        <v>-0.11762196854811748</v>
      </c>
      <c r="F135" s="42">
        <f t="shared" si="398"/>
        <v>0.13485194013557025</v>
      </c>
      <c r="G135" s="42">
        <f t="shared" si="398"/>
        <v>-0.18208364443590855</v>
      </c>
      <c r="H135" s="42" t="str">
        <f t="shared" si="398"/>
        <v>[-]</v>
      </c>
      <c r="I135" s="42">
        <f t="shared" si="398"/>
        <v>0.19926556980480867</v>
      </c>
      <c r="J135" s="42">
        <f t="shared" si="398"/>
        <v>0.11873712812711</v>
      </c>
      <c r="K135" s="42">
        <f t="shared" si="398"/>
        <v>7.8532605540593561E-2</v>
      </c>
      <c r="L135" s="42">
        <f t="shared" si="398"/>
        <v>0.1265350193073487</v>
      </c>
      <c r="M135" s="42" t="str">
        <f t="shared" si="398"/>
        <v>[-]</v>
      </c>
      <c r="N135" s="42" t="str">
        <f t="shared" si="398"/>
        <v>[-]</v>
      </c>
      <c r="O135" s="42" t="str">
        <f t="shared" si="398"/>
        <v>[-]</v>
      </c>
      <c r="P135" s="42" t="str">
        <f t="shared" si="398"/>
        <v>[-]</v>
      </c>
      <c r="Q135" s="42" t="str">
        <f t="shared" si="398"/>
        <v>[-]</v>
      </c>
      <c r="R135" s="140"/>
      <c r="S135" s="20"/>
      <c r="T135" s="2"/>
      <c r="U135" s="135"/>
      <c r="V135" s="191">
        <f t="shared" si="376"/>
        <v>0.01</v>
      </c>
      <c r="W135" s="133">
        <f t="shared" si="359"/>
        <v>5.4259000681717393E-2</v>
      </c>
      <c r="X135" s="205">
        <f t="shared" si="360"/>
        <v>3.3966939546606203</v>
      </c>
      <c r="Y135" s="133">
        <f t="shared" si="361"/>
        <v>339.66939546606204</v>
      </c>
      <c r="Z135" s="133">
        <f t="shared" si="377"/>
        <v>7.9554101867606669E-2</v>
      </c>
      <c r="AA135" s="133">
        <f t="shared" si="362"/>
        <v>7.9554101867606675E-4</v>
      </c>
      <c r="AB135" s="203">
        <f t="shared" si="363"/>
        <v>1.6927731785404267</v>
      </c>
      <c r="AC135" s="133">
        <f t="shared" si="378"/>
        <v>-7.0594550201276945E-2</v>
      </c>
      <c r="AD135" s="203">
        <f t="shared" si="370"/>
        <v>2.7098287641412174E-3</v>
      </c>
      <c r="AE135" s="133">
        <f t="shared" si="364"/>
        <v>3.310241703509693E-3</v>
      </c>
      <c r="AF135" s="133">
        <f t="shared" si="379"/>
        <v>0.1041120312767207</v>
      </c>
      <c r="AG135" s="133">
        <f t="shared" si="380"/>
        <v>0.11506939998991379</v>
      </c>
      <c r="AH135" s="134">
        <f t="shared" si="381"/>
        <v>-0.67806332597279551</v>
      </c>
      <c r="AI135" s="150"/>
      <c r="AJ135" s="137"/>
      <c r="AK135" s="2"/>
      <c r="AL135" s="60" t="s">
        <v>113</v>
      </c>
      <c r="AM135" s="79">
        <f t="shared" si="390"/>
        <v>250</v>
      </c>
      <c r="AN135" s="51">
        <f t="shared" ref="AN135:BB135" si="399">C172</f>
        <v>-2.4111542292195642E-2</v>
      </c>
      <c r="AO135" s="51">
        <f t="shared" si="399"/>
        <v>-2.1507806648187633E-2</v>
      </c>
      <c r="AP135" s="51">
        <f t="shared" si="399"/>
        <v>8.3553837828861138E-2</v>
      </c>
      <c r="AQ135" s="51">
        <f t="shared" si="399"/>
        <v>7.8697460225451155E-3</v>
      </c>
      <c r="AR135" s="51">
        <f t="shared" si="399"/>
        <v>-3.4422188426999678E-2</v>
      </c>
      <c r="AS135" s="51">
        <f t="shared" si="399"/>
        <v>7.7336794539116738E-2</v>
      </c>
      <c r="AT135" s="51">
        <f t="shared" si="399"/>
        <v>-4.4221884269996792E-3</v>
      </c>
      <c r="AU135" s="51">
        <f t="shared" si="399"/>
        <v>3.5363201456766843E-2</v>
      </c>
      <c r="AV135" s="51">
        <f t="shared" si="399"/>
        <v>-3.2391725354165068E-2</v>
      </c>
      <c r="AW135" s="51">
        <f t="shared" si="399"/>
        <v>7.5142080881107354E-2</v>
      </c>
      <c r="AX135" s="51" t="str">
        <f t="shared" si="399"/>
        <v>[-]</v>
      </c>
      <c r="AY135" s="51" t="str">
        <f t="shared" si="399"/>
        <v>[-]</v>
      </c>
      <c r="AZ135" s="51" t="str">
        <f t="shared" si="399"/>
        <v>[-]</v>
      </c>
      <c r="BA135" s="51" t="str">
        <f t="shared" si="399"/>
        <v>[-]</v>
      </c>
      <c r="BB135" s="51" t="str">
        <f t="shared" si="399"/>
        <v>[-]</v>
      </c>
      <c r="BC135" s="47"/>
      <c r="BD135" s="8"/>
      <c r="BE135" s="47"/>
      <c r="BF135" s="47"/>
      <c r="BG135" s="46"/>
      <c r="BH135" s="60"/>
      <c r="BI135" s="60"/>
      <c r="BJ135" s="60"/>
      <c r="BK135" s="60"/>
      <c r="BL135" s="60"/>
      <c r="BM135" s="60"/>
      <c r="BN135" s="60"/>
      <c r="BO135" s="60"/>
      <c r="BP135" s="60"/>
      <c r="BQ135" s="60"/>
      <c r="BR135" s="60"/>
      <c r="BS135" s="70"/>
      <c r="BT135" s="70"/>
      <c r="BU135" s="70"/>
    </row>
    <row r="136" spans="1:73" ht="15.75" customHeight="1" thickBot="1" x14ac:dyDescent="0.35">
      <c r="A136" s="8"/>
      <c r="B136" s="98">
        <f t="shared" si="328"/>
        <v>2</v>
      </c>
      <c r="C136" s="43">
        <f t="shared" ref="C136:Q136" si="400">IF(C70="[-]","[-]",IF(C70&lt;0,-SQRT(C70^2+C92^2+$G26^2),SQRT(C70^2+C92^2+$G26^2)))</f>
        <v>-9.1615687024657597E-2</v>
      </c>
      <c r="D136" s="43">
        <f t="shared" si="400"/>
        <v>0.50531245717245665</v>
      </c>
      <c r="E136" s="43">
        <f t="shared" si="400"/>
        <v>0.11880995344271338</v>
      </c>
      <c r="F136" s="43">
        <f t="shared" si="400"/>
        <v>0.25868358315430312</v>
      </c>
      <c r="G136" s="43">
        <f t="shared" si="400"/>
        <v>-0.22951646224877109</v>
      </c>
      <c r="H136" s="43" t="str">
        <f t="shared" si="400"/>
        <v>[-]</v>
      </c>
      <c r="I136" s="43">
        <f t="shared" si="400"/>
        <v>0.3256428377861646</v>
      </c>
      <c r="J136" s="43">
        <f t="shared" si="400"/>
        <v>7.4684559489825289E-2</v>
      </c>
      <c r="K136" s="43">
        <f t="shared" si="400"/>
        <v>-0.10133261284226712</v>
      </c>
      <c r="L136" s="43">
        <f t="shared" si="400"/>
        <v>0.1265350193073487</v>
      </c>
      <c r="M136" s="43" t="str">
        <f t="shared" si="400"/>
        <v>[-]</v>
      </c>
      <c r="N136" s="43" t="str">
        <f t="shared" si="400"/>
        <v>[-]</v>
      </c>
      <c r="O136" s="43" t="str">
        <f t="shared" si="400"/>
        <v>[-]</v>
      </c>
      <c r="P136" s="43" t="str">
        <f t="shared" si="400"/>
        <v>[-]</v>
      </c>
      <c r="Q136" s="43" t="str">
        <f t="shared" si="400"/>
        <v>[-]</v>
      </c>
      <c r="R136" s="140"/>
      <c r="S136" s="20"/>
      <c r="T136" s="4"/>
      <c r="U136" s="135"/>
      <c r="V136" s="191">
        <f t="shared" si="376"/>
        <v>0.03</v>
      </c>
      <c r="W136" s="133">
        <f t="shared" si="359"/>
        <v>5.4396929973662446E-2</v>
      </c>
      <c r="X136" s="205">
        <f t="shared" si="360"/>
        <v>10.138471272544368</v>
      </c>
      <c r="Y136" s="133">
        <f t="shared" si="361"/>
        <v>337.94904241814561</v>
      </c>
      <c r="Z136" s="133">
        <f t="shared" si="377"/>
        <v>7.9790942468731793E-2</v>
      </c>
      <c r="AA136" s="133">
        <f t="shared" si="362"/>
        <v>2.3937282740619536E-3</v>
      </c>
      <c r="AB136" s="203">
        <f t="shared" si="363"/>
        <v>1.6228586765460808</v>
      </c>
      <c r="AC136" s="133">
        <f t="shared" si="378"/>
        <v>-6.9297049020177651E-2</v>
      </c>
      <c r="AD136" s="203">
        <f t="shared" si="370"/>
        <v>2.7229225179833177E-3</v>
      </c>
      <c r="AE136" s="133">
        <f t="shared" si="364"/>
        <v>3.2737810540823717E-3</v>
      </c>
      <c r="AF136" s="133">
        <f t="shared" si="379"/>
        <v>0.10436326016339884</v>
      </c>
      <c r="AG136" s="133">
        <f t="shared" si="380"/>
        <v>0.1144339294804189</v>
      </c>
      <c r="AH136" s="134">
        <f t="shared" si="381"/>
        <v>-0.66399850782431546</v>
      </c>
      <c r="AI136" s="150"/>
      <c r="AK136" s="5"/>
      <c r="AL136" s="60" t="s">
        <v>110</v>
      </c>
      <c r="AM136" s="79">
        <f t="shared" si="390"/>
        <v>250</v>
      </c>
      <c r="AN136" s="49">
        <f t="shared" ref="AN136:BB136" si="401">C194</f>
        <v>6.2090758498763769E-2</v>
      </c>
      <c r="AO136" s="68">
        <f t="shared" si="401"/>
        <v>7.694082698743894E-2</v>
      </c>
      <c r="AP136" s="68">
        <f t="shared" si="401"/>
        <v>0.15335827517580253</v>
      </c>
      <c r="AQ136" s="68">
        <f t="shared" si="401"/>
        <v>0.10528208306402387</v>
      </c>
      <c r="AR136" s="68">
        <f t="shared" si="401"/>
        <v>8.6042909034515253E-2</v>
      </c>
      <c r="AS136" s="68">
        <f t="shared" si="401"/>
        <v>0.13389554805647688</v>
      </c>
      <c r="AT136" s="68">
        <f t="shared" si="401"/>
        <v>0.12411256133077818</v>
      </c>
      <c r="AU136" s="68">
        <f t="shared" si="401"/>
        <v>4.3783833372036354E-2</v>
      </c>
      <c r="AV136" s="68">
        <f t="shared" si="401"/>
        <v>4.0309457384012856E-2</v>
      </c>
      <c r="AW136" s="68">
        <f t="shared" si="401"/>
        <v>0.11445403986553304</v>
      </c>
      <c r="AX136" s="68" t="str">
        <f t="shared" si="401"/>
        <v>[-]</v>
      </c>
      <c r="AY136" s="68" t="str">
        <f t="shared" si="401"/>
        <v>[-]</v>
      </c>
      <c r="AZ136" s="68" t="str">
        <f t="shared" si="401"/>
        <v>[-]</v>
      </c>
      <c r="BA136" s="68" t="str">
        <f t="shared" si="401"/>
        <v>[-]</v>
      </c>
      <c r="BB136" s="68" t="str">
        <f t="shared" si="401"/>
        <v>[-]</v>
      </c>
      <c r="BC136" s="47"/>
      <c r="BD136" s="8"/>
      <c r="BE136" s="47"/>
      <c r="BF136" s="47"/>
      <c r="BG136" s="46"/>
      <c r="BH136" s="48" t="s">
        <v>45</v>
      </c>
      <c r="BI136" s="48">
        <v>1</v>
      </c>
      <c r="BJ136" s="48">
        <v>2</v>
      </c>
      <c r="BK136" s="48">
        <v>3</v>
      </c>
      <c r="BL136" s="48">
        <v>4</v>
      </c>
      <c r="BM136" s="48">
        <v>5</v>
      </c>
      <c r="BN136" s="48">
        <v>6</v>
      </c>
      <c r="BO136" s="48">
        <v>7</v>
      </c>
      <c r="BP136" s="48">
        <v>8</v>
      </c>
      <c r="BQ136" s="48">
        <v>9</v>
      </c>
      <c r="BR136" s="48">
        <v>10</v>
      </c>
    </row>
    <row r="137" spans="1:73" ht="15.75" x14ac:dyDescent="0.3">
      <c r="B137" s="21"/>
      <c r="C137" s="4"/>
      <c r="D137" s="4"/>
      <c r="E137" s="4"/>
      <c r="F137" s="4"/>
      <c r="G137" s="4"/>
      <c r="H137" s="4"/>
      <c r="I137" s="4"/>
      <c r="J137" s="4"/>
      <c r="K137" s="4"/>
      <c r="L137" s="4"/>
      <c r="M137" s="4"/>
      <c r="N137" s="4"/>
      <c r="O137" s="4"/>
      <c r="P137" s="4"/>
      <c r="Q137" s="4"/>
      <c r="R137" s="142"/>
      <c r="S137" s="25"/>
      <c r="T137" s="21"/>
      <c r="U137" s="135"/>
      <c r="V137" s="191">
        <f t="shared" si="376"/>
        <v>0.03</v>
      </c>
      <c r="W137" s="133">
        <f t="shared" si="359"/>
        <v>5.8515177926876459E-2</v>
      </c>
      <c r="X137" s="205">
        <f t="shared" si="360"/>
        <v>8.7616155896806927</v>
      </c>
      <c r="Y137" s="133">
        <f t="shared" si="361"/>
        <v>292.05385298935647</v>
      </c>
      <c r="Z137" s="133">
        <f t="shared" si="377"/>
        <v>7.1236312867022186E-2</v>
      </c>
      <c r="AA137" s="133">
        <f t="shared" si="362"/>
        <v>2.1370893860106657E-3</v>
      </c>
      <c r="AB137" s="203">
        <f t="shared" si="363"/>
        <v>1.6555119953750197</v>
      </c>
      <c r="AC137" s="133">
        <f t="shared" si="378"/>
        <v>-7.5289549039907352E-2</v>
      </c>
      <c r="AD137" s="203">
        <f t="shared" si="370"/>
        <v>3.1801110570070976E-3</v>
      </c>
      <c r="AE137" s="133">
        <f t="shared" si="364"/>
        <v>3.8647689438123653E-3</v>
      </c>
      <c r="AF137" s="133">
        <f t="shared" si="379"/>
        <v>0.11278494681484932</v>
      </c>
      <c r="AG137" s="133">
        <f t="shared" si="380"/>
        <v>0.12433453170881154</v>
      </c>
      <c r="AH137" s="134">
        <f t="shared" si="381"/>
        <v>-0.66754962578033239</v>
      </c>
      <c r="AI137" s="150"/>
      <c r="AL137" s="15" t="s">
        <v>111</v>
      </c>
      <c r="AM137" s="79">
        <f t="shared" si="390"/>
        <v>250</v>
      </c>
      <c r="AN137" s="49">
        <f t="shared" ref="AN137:BB137" si="402">C216</f>
        <v>-0.38832739163068375</v>
      </c>
      <c r="AO137" s="68">
        <f t="shared" si="402"/>
        <v>-0.27953698303371388</v>
      </c>
      <c r="AP137" s="68">
        <f t="shared" si="402"/>
        <v>0.54482770970838745</v>
      </c>
      <c r="AQ137" s="68">
        <f t="shared" si="402"/>
        <v>7.474914813149533E-2</v>
      </c>
      <c r="AR137" s="68">
        <f t="shared" si="402"/>
        <v>-0.40005839892269984</v>
      </c>
      <c r="AS137" s="68">
        <f t="shared" si="402"/>
        <v>0.57759048498383403</v>
      </c>
      <c r="AT137" s="68">
        <f t="shared" si="402"/>
        <v>-3.5630466244378746E-2</v>
      </c>
      <c r="AU137" s="68">
        <f t="shared" si="402"/>
        <v>0.80767714321132145</v>
      </c>
      <c r="AV137" s="68">
        <f t="shared" si="402"/>
        <v>-0.80357631822183639</v>
      </c>
      <c r="AW137" s="68">
        <f t="shared" si="402"/>
        <v>0.65652624380396218</v>
      </c>
      <c r="AX137" s="68" t="str">
        <f t="shared" si="402"/>
        <v>[-]</v>
      </c>
      <c r="AY137" s="68" t="str">
        <f t="shared" si="402"/>
        <v>[-]</v>
      </c>
      <c r="AZ137" s="68" t="str">
        <f t="shared" si="402"/>
        <v>[-]</v>
      </c>
      <c r="BA137" s="68" t="str">
        <f t="shared" si="402"/>
        <v>[-]</v>
      </c>
      <c r="BB137" s="68" t="str">
        <f t="shared" si="402"/>
        <v>[-]</v>
      </c>
      <c r="BC137" s="47"/>
      <c r="BD137" s="48">
        <f>B17</f>
        <v>250</v>
      </c>
      <c r="BE137" s="26"/>
      <c r="BF137" s="74"/>
      <c r="BG137" s="46"/>
      <c r="BH137" s="48">
        <f>BD137</f>
        <v>250</v>
      </c>
      <c r="BI137" s="120" t="str">
        <f t="shared" ref="BI137:BR137" si="403">C$29</f>
        <v>Lab A</v>
      </c>
      <c r="BJ137" s="120" t="str">
        <f t="shared" si="403"/>
        <v>Lab B</v>
      </c>
      <c r="BK137" s="120" t="str">
        <f t="shared" si="403"/>
        <v>Lab C</v>
      </c>
      <c r="BL137" s="120" t="str">
        <f t="shared" si="403"/>
        <v>Lab D</v>
      </c>
      <c r="BM137" s="120" t="str">
        <f t="shared" si="403"/>
        <v>Lab E</v>
      </c>
      <c r="BN137" s="120" t="str">
        <f t="shared" si="403"/>
        <v>Lab F</v>
      </c>
      <c r="BO137" s="120" t="str">
        <f t="shared" si="403"/>
        <v>Lab G</v>
      </c>
      <c r="BP137" s="120" t="str">
        <f t="shared" si="403"/>
        <v>Lab H</v>
      </c>
      <c r="BQ137" s="120" t="str">
        <f t="shared" si="403"/>
        <v>Lab I</v>
      </c>
      <c r="BR137" s="120" t="str">
        <f t="shared" si="403"/>
        <v>Lab J</v>
      </c>
    </row>
    <row r="138" spans="1:73" ht="16.5" thickBot="1" x14ac:dyDescent="0.35">
      <c r="B138" s="2" t="s">
        <v>117</v>
      </c>
      <c r="R138" s="142"/>
      <c r="S138" s="25"/>
      <c r="T138" s="24"/>
      <c r="U138" s="135"/>
      <c r="V138" s="191">
        <f t="shared" si="376"/>
        <v>-0.02</v>
      </c>
      <c r="W138" s="133">
        <f t="shared" si="359"/>
        <v>5.2134361143890619E-2</v>
      </c>
      <c r="X138" s="205">
        <f t="shared" si="360"/>
        <v>-7.3583744381589149</v>
      </c>
      <c r="Y138" s="133">
        <f t="shared" si="361"/>
        <v>367.91872190794572</v>
      </c>
      <c r="Z138" s="133">
        <f t="shared" si="377"/>
        <v>9.3338159110063351E-2</v>
      </c>
      <c r="AA138" s="133">
        <f t="shared" si="362"/>
        <v>-1.8667631822012671E-3</v>
      </c>
      <c r="AB138" s="203">
        <f t="shared" si="363"/>
        <v>3.4521365664358465</v>
      </c>
      <c r="AC138" s="133">
        <f t="shared" si="378"/>
        <v>-9.6865258119939068E-2</v>
      </c>
      <c r="AD138" s="203">
        <f t="shared" si="370"/>
        <v>2.4642992783519887E-3</v>
      </c>
      <c r="AE138" s="133">
        <f t="shared" si="364"/>
        <v>3.5408833053383847E-3</v>
      </c>
      <c r="AF138" s="133">
        <f t="shared" si="379"/>
        <v>9.9283418119079453E-2</v>
      </c>
      <c r="AG138" s="133">
        <f t="shared" si="380"/>
        <v>0.11901064331123304</v>
      </c>
      <c r="AH138" s="134">
        <f t="shared" si="381"/>
        <v>-0.97564386838253225</v>
      </c>
      <c r="AI138" s="150"/>
      <c r="AL138" s="102" t="s">
        <v>53</v>
      </c>
      <c r="AM138" s="123"/>
      <c r="AN138" s="124" t="str">
        <f t="shared" ref="AN138" si="404">IF(AN137="[-]","[-]",IF(ABS(AN137)&lt;=1,"pass","X"))</f>
        <v>pass</v>
      </c>
      <c r="AO138" s="124" t="str">
        <f t="shared" ref="AO138" si="405">IF(AO137="[-]","[-]",IF(ABS(AO137)&lt;=1,"pass","X"))</f>
        <v>pass</v>
      </c>
      <c r="AP138" s="124" t="str">
        <f t="shared" ref="AP138" si="406">IF(AP137="[-]","[-]",IF(ABS(AP137)&lt;=1,"pass","X"))</f>
        <v>pass</v>
      </c>
      <c r="AQ138" s="124" t="str">
        <f t="shared" ref="AQ138" si="407">IF(AQ137="[-]","[-]",IF(ABS(AQ137)&lt;=1,"pass","X"))</f>
        <v>pass</v>
      </c>
      <c r="AR138" s="124" t="str">
        <f t="shared" ref="AR138" si="408">IF(AR137="[-]","[-]",IF(ABS(AR137)&lt;=1,"pass","X"))</f>
        <v>pass</v>
      </c>
      <c r="AS138" s="124" t="str">
        <f t="shared" ref="AS138" si="409">IF(AS137="[-]","[-]",IF(ABS(AS137)&lt;=1,"pass","X"))</f>
        <v>pass</v>
      </c>
      <c r="AT138" s="124" t="str">
        <f t="shared" ref="AT138" si="410">IF(AT137="[-]","[-]",IF(ABS(AT137)&lt;=1,"pass","X"))</f>
        <v>pass</v>
      </c>
      <c r="AU138" s="124" t="str">
        <f t="shared" ref="AU138" si="411">IF(AU137="[-]","[-]",IF(ABS(AU137)&lt;=1,"pass","X"))</f>
        <v>pass</v>
      </c>
      <c r="AV138" s="124" t="str">
        <f t="shared" ref="AV138" si="412">IF(AV137="[-]","[-]",IF(ABS(AV137)&lt;=1,"pass","X"))</f>
        <v>pass</v>
      </c>
      <c r="AW138" s="124" t="str">
        <f t="shared" ref="AW138" si="413">IF(AW137="[-]","[-]",IF(ABS(AW137)&lt;=1,"pass","X"))</f>
        <v>pass</v>
      </c>
      <c r="AX138" s="124" t="str">
        <f t="shared" ref="AX138" si="414">IF(AX137="[-]","[-]",IF(ABS(AX137)&lt;=1,"pass","X"))</f>
        <v>[-]</v>
      </c>
      <c r="AY138" s="124" t="str">
        <f t="shared" ref="AY138" si="415">IF(AY137="[-]","[-]",IF(ABS(AY137)&lt;=1,"pass","X"))</f>
        <v>[-]</v>
      </c>
      <c r="AZ138" s="124" t="str">
        <f t="shared" ref="AZ138" si="416">IF(AZ137="[-]","[-]",IF(ABS(AZ137)&lt;=1,"pass","X"))</f>
        <v>[-]</v>
      </c>
      <c r="BA138" s="124" t="str">
        <f t="shared" ref="BA138" si="417">IF(BA137="[-]","[-]",IF(ABS(BA137)&lt;=1,"pass","X"))</f>
        <v>[-]</v>
      </c>
      <c r="BB138" s="124" t="str">
        <f t="shared" ref="BB138" si="418">IF(BB137="[-]","[-]",IF(ABS(BB137)&lt;=1,"pass","X"))</f>
        <v>[-]</v>
      </c>
      <c r="BC138" s="47"/>
      <c r="BD138" s="56" t="str">
        <f>BD123</f>
        <v>xCRV</v>
      </c>
      <c r="BE138" s="73" t="s">
        <v>57</v>
      </c>
      <c r="BF138" s="73" t="s">
        <v>58</v>
      </c>
      <c r="BG138" s="46"/>
      <c r="BH138" s="75" t="s">
        <v>54</v>
      </c>
      <c r="BI138" s="128" t="str">
        <f t="shared" ref="BI138:BR139" si="419">AN138</f>
        <v>pass</v>
      </c>
      <c r="BJ138" s="128" t="str">
        <f t="shared" si="419"/>
        <v>pass</v>
      </c>
      <c r="BK138" s="128" t="str">
        <f t="shared" si="419"/>
        <v>pass</v>
      </c>
      <c r="BL138" s="128" t="str">
        <f t="shared" si="419"/>
        <v>pass</v>
      </c>
      <c r="BM138" s="128" t="str">
        <f t="shared" si="419"/>
        <v>pass</v>
      </c>
      <c r="BN138" s="128" t="str">
        <f t="shared" si="419"/>
        <v>pass</v>
      </c>
      <c r="BO138" s="128" t="str">
        <f t="shared" si="419"/>
        <v>pass</v>
      </c>
      <c r="BP138" s="128" t="str">
        <f t="shared" si="419"/>
        <v>pass</v>
      </c>
      <c r="BQ138" s="128" t="str">
        <f t="shared" si="419"/>
        <v>pass</v>
      </c>
      <c r="BR138" s="128" t="str">
        <f t="shared" si="419"/>
        <v>pass</v>
      </c>
    </row>
    <row r="139" spans="1:73" x14ac:dyDescent="0.2">
      <c r="B139" s="85" t="s">
        <v>17</v>
      </c>
      <c r="C139" s="85" t="str">
        <f t="shared" ref="C139:Q139" si="420">C29</f>
        <v>Lab A</v>
      </c>
      <c r="D139" s="85" t="str">
        <f t="shared" si="420"/>
        <v>Lab B</v>
      </c>
      <c r="E139" s="85" t="str">
        <f t="shared" si="420"/>
        <v>Lab C</v>
      </c>
      <c r="F139" s="85" t="str">
        <f t="shared" si="420"/>
        <v>Lab D</v>
      </c>
      <c r="G139" s="85" t="str">
        <f t="shared" si="420"/>
        <v>Lab E</v>
      </c>
      <c r="H139" s="85" t="str">
        <f t="shared" si="420"/>
        <v>Lab F</v>
      </c>
      <c r="I139" s="85" t="str">
        <f t="shared" si="420"/>
        <v>Lab G</v>
      </c>
      <c r="J139" s="85" t="str">
        <f t="shared" si="420"/>
        <v>Lab H</v>
      </c>
      <c r="K139" s="85" t="str">
        <f t="shared" si="420"/>
        <v>Lab I</v>
      </c>
      <c r="L139" s="85" t="str">
        <f t="shared" si="420"/>
        <v>Lab J</v>
      </c>
      <c r="M139" s="85" t="str">
        <f t="shared" si="420"/>
        <v>Lab K</v>
      </c>
      <c r="N139" s="85" t="str">
        <f t="shared" si="420"/>
        <v>Lab L</v>
      </c>
      <c r="O139" s="85" t="str">
        <f t="shared" si="420"/>
        <v>Lab M</v>
      </c>
      <c r="P139" s="85" t="str">
        <f t="shared" si="420"/>
        <v>Lab N</v>
      </c>
      <c r="Q139" s="85" t="str">
        <f t="shared" si="420"/>
        <v>Lab O</v>
      </c>
      <c r="T139" s="24"/>
      <c r="U139" s="135"/>
      <c r="V139" s="191">
        <f t="shared" si="376"/>
        <v>-0.02</v>
      </c>
      <c r="W139" s="133">
        <f t="shared" si="359"/>
        <v>8.7074536889566054E-2</v>
      </c>
      <c r="X139" s="205">
        <f t="shared" si="360"/>
        <v>-2.637835137570268</v>
      </c>
      <c r="Y139" s="133">
        <f t="shared" si="361"/>
        <v>131.89175687851341</v>
      </c>
      <c r="Z139" s="133">
        <f t="shared" si="377"/>
        <v>3.943885935826312E-2</v>
      </c>
      <c r="AA139" s="133">
        <f t="shared" si="362"/>
        <v>-7.887771871652624E-4</v>
      </c>
      <c r="AB139" s="203">
        <f t="shared" si="363"/>
        <v>0.66179853859932525</v>
      </c>
      <c r="AC139" s="133">
        <f t="shared" si="378"/>
        <v>-7.0836007495074127E-2</v>
      </c>
      <c r="AD139" s="203">
        <f t="shared" si="370"/>
        <v>7.2829505298539453E-3</v>
      </c>
      <c r="AE139" s="133">
        <f t="shared" si="364"/>
        <v>8.008304436644062E-3</v>
      </c>
      <c r="AF139" s="133">
        <f t="shared" si="379"/>
        <v>0.17068040930175843</v>
      </c>
      <c r="AG139" s="133">
        <f t="shared" si="380"/>
        <v>0.17897826054182181</v>
      </c>
      <c r="AH139" s="134">
        <f t="shared" si="381"/>
        <v>-0.41502131255051039</v>
      </c>
      <c r="AI139" s="150"/>
      <c r="AL139" s="102" t="s">
        <v>52</v>
      </c>
      <c r="AM139" s="126"/>
      <c r="AN139" s="124" t="str">
        <f>IF(AN134="[-]","[-]",IF(AND(ABS(AN137)&lt;=1,(AN134&lt;=2)),"pass",(IF(AND(ABS(AN137)&gt;1,(AN134&lt;=2)),"X","?"))))</f>
        <v>pass</v>
      </c>
      <c r="AO139" s="124" t="str">
        <f t="shared" ref="AO139:BB139" si="421">IF(AO134="[-]","[-]",IF(AND(ABS(AO137)&lt;=1,(AO134&lt;=2)),"pass",(IF(AND(ABS(AO137)&gt;1,(AO134&lt;=2)),"X","?"))))</f>
        <v>pass</v>
      </c>
      <c r="AP139" s="124" t="str">
        <f t="shared" si="421"/>
        <v>pass</v>
      </c>
      <c r="AQ139" s="124" t="str">
        <f t="shared" si="421"/>
        <v>pass</v>
      </c>
      <c r="AR139" s="124" t="str">
        <f t="shared" si="421"/>
        <v>pass</v>
      </c>
      <c r="AS139" s="124" t="str">
        <f t="shared" si="421"/>
        <v>pass</v>
      </c>
      <c r="AT139" s="124" t="str">
        <f t="shared" si="421"/>
        <v>pass</v>
      </c>
      <c r="AU139" s="124" t="str">
        <f t="shared" si="421"/>
        <v>pass</v>
      </c>
      <c r="AV139" s="124" t="str">
        <f t="shared" si="421"/>
        <v>pass</v>
      </c>
      <c r="AW139" s="124" t="str">
        <f t="shared" si="421"/>
        <v>pass</v>
      </c>
      <c r="AX139" s="124" t="str">
        <f t="shared" si="421"/>
        <v>[-]</v>
      </c>
      <c r="AY139" s="124" t="str">
        <f t="shared" si="421"/>
        <v>[-]</v>
      </c>
      <c r="AZ139" s="124" t="str">
        <f t="shared" si="421"/>
        <v>[-]</v>
      </c>
      <c r="BA139" s="124" t="str">
        <f t="shared" si="421"/>
        <v>[-]</v>
      </c>
      <c r="BB139" s="124" t="str">
        <f t="shared" si="421"/>
        <v>[-]</v>
      </c>
      <c r="BC139" s="47"/>
      <c r="BD139" s="56" t="str">
        <f>BD124</f>
        <v>(%)</v>
      </c>
      <c r="BE139" s="48" t="s">
        <v>30</v>
      </c>
      <c r="BF139" s="48" t="s">
        <v>31</v>
      </c>
      <c r="BG139" s="46"/>
      <c r="BH139" s="75" t="s">
        <v>52</v>
      </c>
      <c r="BI139" s="128" t="str">
        <f t="shared" si="419"/>
        <v>pass</v>
      </c>
      <c r="BJ139" s="128" t="str">
        <f t="shared" si="419"/>
        <v>pass</v>
      </c>
      <c r="BK139" s="128" t="str">
        <f t="shared" si="419"/>
        <v>pass</v>
      </c>
      <c r="BL139" s="128" t="str">
        <f t="shared" si="419"/>
        <v>pass</v>
      </c>
      <c r="BM139" s="128" t="str">
        <f t="shared" si="419"/>
        <v>pass</v>
      </c>
      <c r="BN139" s="128" t="str">
        <f t="shared" si="419"/>
        <v>pass</v>
      </c>
      <c r="BO139" s="128" t="str">
        <f t="shared" si="419"/>
        <v>pass</v>
      </c>
      <c r="BP139" s="128" t="str">
        <f t="shared" si="419"/>
        <v>pass</v>
      </c>
      <c r="BQ139" s="128" t="str">
        <f t="shared" si="419"/>
        <v>pass</v>
      </c>
      <c r="BR139" s="128" t="str">
        <f t="shared" si="419"/>
        <v>pass</v>
      </c>
    </row>
    <row r="140" spans="1:73" ht="16.5" thickBot="1" x14ac:dyDescent="0.35">
      <c r="B140" s="99"/>
      <c r="C140" s="99"/>
      <c r="D140" s="99"/>
      <c r="E140" s="99"/>
      <c r="F140" s="99"/>
      <c r="G140" s="99"/>
      <c r="H140" s="99"/>
      <c r="I140" s="99"/>
      <c r="J140" s="99"/>
      <c r="K140" s="99"/>
      <c r="L140" s="99"/>
      <c r="M140" s="100"/>
      <c r="N140" s="100"/>
      <c r="O140" s="100"/>
      <c r="P140" s="100"/>
      <c r="Q140" s="100"/>
      <c r="R140" s="138"/>
      <c r="S140" s="18"/>
      <c r="T140" s="24"/>
      <c r="U140" s="135"/>
      <c r="V140" s="191">
        <f t="shared" si="376"/>
        <v>-0.1</v>
      </c>
      <c r="W140" s="133">
        <f t="shared" si="359"/>
        <v>8.5918537821624702E-2</v>
      </c>
      <c r="X140" s="205">
        <f t="shared" si="360"/>
        <v>-13.546473288650022</v>
      </c>
      <c r="Y140" s="133">
        <f t="shared" si="361"/>
        <v>135.46473288650023</v>
      </c>
      <c r="Z140" s="133">
        <f t="shared" si="377"/>
        <v>6.2049232024480913E-2</v>
      </c>
      <c r="AA140" s="133">
        <f t="shared" si="362"/>
        <v>-6.2049232024480915E-3</v>
      </c>
      <c r="AB140" s="203">
        <f t="shared" si="363"/>
        <v>4.8806862246041023</v>
      </c>
      <c r="AC140" s="133">
        <f t="shared" si="378"/>
        <v>-0.18981359802910447</v>
      </c>
      <c r="AD140" s="203">
        <f t="shared" si="370"/>
        <v>6.9239480120732652E-3</v>
      </c>
      <c r="AE140" s="133">
        <f t="shared" si="364"/>
        <v>8.3136920479314601E-3</v>
      </c>
      <c r="AF140" s="133">
        <f t="shared" si="379"/>
        <v>0.16642052772507682</v>
      </c>
      <c r="AG140" s="133">
        <f t="shared" si="380"/>
        <v>0.18235889940369196</v>
      </c>
      <c r="AH140" s="134">
        <f t="shared" si="381"/>
        <v>-1.1405660144442789</v>
      </c>
      <c r="AI140" s="150"/>
      <c r="AL140" s="125" t="s">
        <v>114</v>
      </c>
      <c r="AM140" s="126"/>
      <c r="AN140" s="146">
        <f>IF(AN135="[-]","[-]",AN135/ABS(AN131))</f>
        <v>-0.48223084584391274</v>
      </c>
      <c r="AO140" s="146">
        <f t="shared" ref="AO140:BB140" si="422">IF(AO135="[-]","[-]",AO135/ABS(AO131))</f>
        <v>-0.31020874973347545</v>
      </c>
      <c r="AP140" s="146">
        <f t="shared" si="422"/>
        <v>0.557025585525741</v>
      </c>
      <c r="AQ140" s="146">
        <f t="shared" si="422"/>
        <v>7.8697460225451141E-2</v>
      </c>
      <c r="AR140" s="146">
        <f t="shared" si="422"/>
        <v>-0.43027735533749595</v>
      </c>
      <c r="AS140" s="146">
        <f t="shared" si="422"/>
        <v>0.59489841953166722</v>
      </c>
      <c r="AT140" s="146">
        <f t="shared" si="422"/>
        <v>-3.6851570224997326E-2</v>
      </c>
      <c r="AU140" s="146">
        <f t="shared" si="422"/>
        <v>1.1787733818922281</v>
      </c>
      <c r="AV140" s="146">
        <f t="shared" si="422"/>
        <v>-1.2956690141666025</v>
      </c>
      <c r="AW140" s="146">
        <f t="shared" si="422"/>
        <v>0.68310982619188498</v>
      </c>
      <c r="AX140" s="146" t="str">
        <f t="shared" si="422"/>
        <v>[-]</v>
      </c>
      <c r="AY140" s="146" t="str">
        <f t="shared" si="422"/>
        <v>[-]</v>
      </c>
      <c r="AZ140" s="146" t="str">
        <f t="shared" si="422"/>
        <v>[-]</v>
      </c>
      <c r="BA140" s="146" t="str">
        <f t="shared" si="422"/>
        <v>[-]</v>
      </c>
      <c r="BB140" s="146" t="str">
        <f t="shared" si="422"/>
        <v>[-]</v>
      </c>
      <c r="BC140" s="47"/>
      <c r="BD140" s="50">
        <f>V39</f>
        <v>-0.13557781157300033</v>
      </c>
      <c r="BE140" s="50">
        <f>W39</f>
        <v>1.225023222697201E-2</v>
      </c>
      <c r="BF140" s="50">
        <f>X39</f>
        <v>2.4500464453944021E-2</v>
      </c>
      <c r="BG140" s="46"/>
      <c r="BH140" s="75" t="s">
        <v>51</v>
      </c>
      <c r="BI140" s="128" t="str">
        <f t="shared" ref="BI140:BR140" si="423">AN142</f>
        <v>pass</v>
      </c>
      <c r="BJ140" s="128" t="str">
        <f t="shared" si="423"/>
        <v>pass</v>
      </c>
      <c r="BK140" s="128" t="str">
        <f t="shared" si="423"/>
        <v>pass</v>
      </c>
      <c r="BL140" s="128" t="str">
        <f t="shared" si="423"/>
        <v>pass</v>
      </c>
      <c r="BM140" s="128" t="str">
        <f t="shared" si="423"/>
        <v>pass</v>
      </c>
      <c r="BN140" s="128" t="str">
        <f t="shared" si="423"/>
        <v>pass</v>
      </c>
      <c r="BO140" s="128" t="str">
        <f t="shared" si="423"/>
        <v>pass</v>
      </c>
      <c r="BP140" s="128" t="str">
        <f t="shared" si="423"/>
        <v>?</v>
      </c>
      <c r="BQ140" s="128" t="str">
        <f t="shared" si="423"/>
        <v>?</v>
      </c>
      <c r="BR140" s="128" t="str">
        <f t="shared" si="423"/>
        <v>pass</v>
      </c>
    </row>
    <row r="141" spans="1:73" ht="16.5" customHeight="1" thickTop="1" x14ac:dyDescent="0.3">
      <c r="B141" s="97">
        <f t="shared" ref="B141:B158" si="424">B9</f>
        <v>10000</v>
      </c>
      <c r="C141" s="42">
        <f>IF(C53="[-]","[-]",ABS(SQRT($G9^2+C75^2)/C53))</f>
        <v>0.57074696009463755</v>
      </c>
      <c r="D141" s="42">
        <f>IF(D53="[-]","[-]",ABS(SQRT($G9^2+D75^2)/D53))</f>
        <v>0.51727047392586323</v>
      </c>
      <c r="E141" s="42">
        <f>IF(E53="[-]","[-]",ABS(SQRT($G9^2+E75^2)/E53))</f>
        <v>0.20035760190276788</v>
      </c>
      <c r="F141" s="42">
        <f>IF(F53="[-]","[-]",ABS(SQRT($G9^2+F75^2)/F53))</f>
        <v>0.30012150545472932</v>
      </c>
      <c r="G141" s="42">
        <f>IF(G53="[-]","[-]",ABS(SQRT($G9^2+G75^2)/G53))</f>
        <v>0.33341529384731428</v>
      </c>
      <c r="H141" s="42">
        <f>IF(H53="[-]","[-]",ABS(SQRT($G9^2+H75^2)/H53))</f>
        <v>0.2330857917846442</v>
      </c>
      <c r="I141" s="42">
        <f t="shared" ref="I141:Q141" si="425">IF(I53="[-]","[-]",ABS(SQRT($G9^2+I75^2)/I53))</f>
        <v>0.25124209996222779</v>
      </c>
      <c r="J141" s="42">
        <f t="shared" si="425"/>
        <v>1.0057229194632671</v>
      </c>
      <c r="K141" s="42">
        <f t="shared" si="425"/>
        <v>1.2042659841629844</v>
      </c>
      <c r="L141" s="42">
        <f t="shared" si="425"/>
        <v>0.3</v>
      </c>
      <c r="M141" s="42" t="str">
        <f t="shared" si="425"/>
        <v>[-]</v>
      </c>
      <c r="N141" s="42" t="str">
        <f t="shared" si="425"/>
        <v>[-]</v>
      </c>
      <c r="O141" s="42" t="str">
        <f t="shared" si="425"/>
        <v>[-]</v>
      </c>
      <c r="P141" s="42" t="str">
        <f t="shared" si="425"/>
        <v>[-]</v>
      </c>
      <c r="Q141" s="42" t="str">
        <f t="shared" si="425"/>
        <v>[-]</v>
      </c>
      <c r="R141" s="139"/>
      <c r="S141" s="17"/>
      <c r="T141" s="24"/>
      <c r="U141" s="135"/>
      <c r="V141" s="191">
        <f t="shared" si="376"/>
        <v>-0.19560952151325428</v>
      </c>
      <c r="W141" s="133">
        <f t="shared" si="359"/>
        <v>-9.1041822217954274E-2</v>
      </c>
      <c r="X141" s="205" t="str">
        <f t="shared" si="360"/>
        <v/>
      </c>
      <c r="Y141" s="133" t="str">
        <f t="shared" si="361"/>
        <v/>
      </c>
      <c r="Z141" s="133" t="str">
        <f t="shared" si="377"/>
        <v/>
      </c>
      <c r="AA141" s="133" t="str">
        <f t="shared" si="362"/>
        <v/>
      </c>
      <c r="AB141" s="203" t="str">
        <f t="shared" si="363"/>
        <v/>
      </c>
      <c r="AC141" s="133">
        <f t="shared" si="378"/>
        <v>-0.40714508292297036</v>
      </c>
      <c r="AD141" s="203">
        <f t="shared" si="370"/>
        <v>8.7764327690521785E-3</v>
      </c>
      <c r="AE141" s="133" t="str">
        <f t="shared" si="364"/>
        <v/>
      </c>
      <c r="AF141" s="133">
        <f t="shared" si="379"/>
        <v>0.18736523443853909</v>
      </c>
      <c r="AG141" s="133" t="str">
        <f t="shared" si="380"/>
        <v/>
      </c>
      <c r="AH141" s="134">
        <f t="shared" si="381"/>
        <v>-2.1730022869131842</v>
      </c>
      <c r="AI141" s="150"/>
      <c r="AL141" s="102" t="s">
        <v>106</v>
      </c>
      <c r="AM141" s="126"/>
      <c r="AN141" s="146">
        <f>IF(AN131="[-]","[-]",NORMDIST(_xlfn.NORM.INV(0.975,AN130,ABS(AN131)/2),$BD$140,$BE$140,TRUE)-NORMDIST(_xlfn.NORM.INV(0.025,AN130,ABS(AN131)/2),$BD$140,$BE$140,TRUE))</f>
        <v>0.9789028556041981</v>
      </c>
      <c r="AO141" s="146">
        <f t="shared" ref="AO141:BB141" si="426">IF(AO131="[-]","[-]",NORMDIST(_xlfn.NORM.INV(0.975,AO130,ABS(AO131)/2),$BD$140,$BE$140,TRUE)-NORMDIST(_xlfn.NORM.INV(0.025,AO130,ABS(AO131)/2),$BD$140,$BE$140,TRUE))</f>
        <v>0.99992490454182592</v>
      </c>
      <c r="AP141" s="146">
        <f t="shared" si="426"/>
        <v>0.99999988843676735</v>
      </c>
      <c r="AQ141" s="146">
        <f t="shared" si="426"/>
        <v>0.99999999999990619</v>
      </c>
      <c r="AR141" s="146">
        <f t="shared" si="426"/>
        <v>0.99983455936208609</v>
      </c>
      <c r="AS141" s="146">
        <f t="shared" si="426"/>
        <v>0.99997810576228097</v>
      </c>
      <c r="AT141" s="146">
        <f t="shared" si="426"/>
        <v>1</v>
      </c>
      <c r="AU141" s="146">
        <f t="shared" si="426"/>
        <v>0.31319046627544866</v>
      </c>
      <c r="AV141" s="146">
        <f t="shared" si="426"/>
        <v>0.25970592615985305</v>
      </c>
      <c r="AW141" s="146">
        <f t="shared" si="426"/>
        <v>0.99615905002282668</v>
      </c>
      <c r="AX141" s="146" t="str">
        <f t="shared" si="426"/>
        <v>[-]</v>
      </c>
      <c r="AY141" s="146" t="str">
        <f t="shared" si="426"/>
        <v>[-]</v>
      </c>
      <c r="AZ141" s="146" t="str">
        <f t="shared" si="426"/>
        <v>[-]</v>
      </c>
      <c r="BA141" s="146" t="str">
        <f t="shared" si="426"/>
        <v>[-]</v>
      </c>
      <c r="BB141" s="146" t="str">
        <f t="shared" si="426"/>
        <v>[-]</v>
      </c>
      <c r="BC141" s="47"/>
      <c r="BD141" s="8"/>
      <c r="BE141" s="47"/>
      <c r="BF141" s="47"/>
      <c r="BG141" s="46"/>
    </row>
    <row r="142" spans="1:73" ht="16.5" customHeight="1" x14ac:dyDescent="0.2">
      <c r="A142" s="8"/>
      <c r="B142" s="97">
        <f t="shared" si="424"/>
        <v>7500</v>
      </c>
      <c r="C142" s="42">
        <f>IF(C54="[-]","[-]",ABS(SQRT($G10^2+C76^2)/C54))</f>
        <v>0.35857882336423164</v>
      </c>
      <c r="D142" s="42">
        <f t="shared" ref="D142:Q142" si="427">IF(D54="[-]","[-]",ABS(SQRT($G10^2+D76^2)/D54))</f>
        <v>0.49517628626574434</v>
      </c>
      <c r="E142" s="42">
        <f t="shared" si="427"/>
        <v>0.20920020970370301</v>
      </c>
      <c r="F142" s="42">
        <f t="shared" si="427"/>
        <v>0.30097343205760807</v>
      </c>
      <c r="G142" s="42">
        <f t="shared" si="427"/>
        <v>0.33362285288262483</v>
      </c>
      <c r="H142" s="42">
        <f t="shared" si="427"/>
        <v>0.23094539041673418</v>
      </c>
      <c r="I142" s="42">
        <f t="shared" si="427"/>
        <v>0.25023481465568381</v>
      </c>
      <c r="J142" s="42">
        <f t="shared" si="427"/>
        <v>1.0509811823200079</v>
      </c>
      <c r="K142" s="42">
        <f t="shared" si="427"/>
        <v>1.2022729758935975</v>
      </c>
      <c r="L142" s="42">
        <f t="shared" si="427"/>
        <v>0.3</v>
      </c>
      <c r="M142" s="42" t="str">
        <f t="shared" si="427"/>
        <v>[-]</v>
      </c>
      <c r="N142" s="42" t="str">
        <f t="shared" si="427"/>
        <v>[-]</v>
      </c>
      <c r="O142" s="42" t="str">
        <f t="shared" si="427"/>
        <v>[-]</v>
      </c>
      <c r="P142" s="42" t="str">
        <f t="shared" si="427"/>
        <v>[-]</v>
      </c>
      <c r="Q142" s="42" t="str">
        <f t="shared" si="427"/>
        <v>[-]</v>
      </c>
      <c r="R142" s="140"/>
      <c r="S142" s="20"/>
      <c r="T142" s="24"/>
      <c r="U142" s="135"/>
      <c r="V142" s="191">
        <f t="shared" si="376"/>
        <v>-0.43342416420493918</v>
      </c>
      <c r="W142" s="151">
        <f t="shared" si="359"/>
        <v>-0.11475823112438555</v>
      </c>
      <c r="X142" s="208" t="str">
        <f t="shared" si="360"/>
        <v/>
      </c>
      <c r="Y142" s="151" t="str">
        <f t="shared" si="361"/>
        <v/>
      </c>
      <c r="Z142" s="133" t="str">
        <f t="shared" si="377"/>
        <v/>
      </c>
      <c r="AA142" s="151" t="str">
        <f t="shared" si="362"/>
        <v/>
      </c>
      <c r="AB142" s="151" t="str">
        <f t="shared" si="363"/>
        <v/>
      </c>
      <c r="AC142" s="133">
        <f t="shared" si="378"/>
        <v>-0.54193757540897014</v>
      </c>
      <c r="AD142" s="215">
        <f t="shared" si="370"/>
        <v>1.3902864345406328E-2</v>
      </c>
      <c r="AE142" s="151" t="str">
        <f t="shared" si="364"/>
        <v/>
      </c>
      <c r="AF142" s="133">
        <f t="shared" si="379"/>
        <v>0.23582081626019641</v>
      </c>
      <c r="AG142" s="133" t="str">
        <f t="shared" si="380"/>
        <v/>
      </c>
      <c r="AH142" s="134">
        <f t="shared" si="381"/>
        <v>-2.2980904909217821</v>
      </c>
      <c r="AI142" s="150"/>
      <c r="AL142" s="102" t="s">
        <v>51</v>
      </c>
      <c r="AM142" s="125"/>
      <c r="AN142" s="124" t="str">
        <f>IF(AN141="[-]","[-]",IF((AND(AN141&gt;=0.35,ABS(AN137)&lt;=1)),"pass",IF(ABS(AN137)&gt;1,"X","?")))</f>
        <v>pass</v>
      </c>
      <c r="AO142" s="124" t="str">
        <f t="shared" ref="AO142:BB142" si="428">IF(AO141="[-]","[-]",IF((AND(AO141&gt;=0.35,ABS(AO137)&lt;=1)),"pass",IF(ABS(AO137)&gt;1,"X","?")))</f>
        <v>pass</v>
      </c>
      <c r="AP142" s="124" t="str">
        <f t="shared" si="428"/>
        <v>pass</v>
      </c>
      <c r="AQ142" s="124" t="str">
        <f t="shared" si="428"/>
        <v>pass</v>
      </c>
      <c r="AR142" s="124" t="str">
        <f t="shared" si="428"/>
        <v>pass</v>
      </c>
      <c r="AS142" s="124" t="str">
        <f t="shared" si="428"/>
        <v>pass</v>
      </c>
      <c r="AT142" s="124" t="str">
        <f t="shared" si="428"/>
        <v>pass</v>
      </c>
      <c r="AU142" s="124" t="str">
        <f t="shared" si="428"/>
        <v>?</v>
      </c>
      <c r="AV142" s="124" t="str">
        <f t="shared" si="428"/>
        <v>?</v>
      </c>
      <c r="AW142" s="124" t="str">
        <f t="shared" si="428"/>
        <v>pass</v>
      </c>
      <c r="AX142" s="124" t="str">
        <f t="shared" si="428"/>
        <v>[-]</v>
      </c>
      <c r="AY142" s="124" t="str">
        <f t="shared" si="428"/>
        <v>[-]</v>
      </c>
      <c r="AZ142" s="124" t="str">
        <f t="shared" si="428"/>
        <v>[-]</v>
      </c>
      <c r="BA142" s="124" t="str">
        <f t="shared" si="428"/>
        <v>[-]</v>
      </c>
      <c r="BB142" s="124" t="str">
        <f t="shared" si="428"/>
        <v>[-]</v>
      </c>
      <c r="BC142" s="47"/>
      <c r="BD142" s="8"/>
      <c r="BE142" s="47"/>
      <c r="BF142" s="47"/>
      <c r="BG142" s="46"/>
    </row>
    <row r="143" spans="1:73" ht="16.5" customHeight="1" x14ac:dyDescent="0.2">
      <c r="A143" s="8"/>
      <c r="B143" s="97">
        <f t="shared" si="424"/>
        <v>5000</v>
      </c>
      <c r="C143" s="42">
        <f t="shared" ref="C143:Q158" si="429">IF(C55="[-]","[-]",ABS(SQRT($G11^2+C77^2)/C55))</f>
        <v>0.3568593807829526</v>
      </c>
      <c r="D143" s="42">
        <f t="shared" si="429"/>
        <v>0.49112720010326577</v>
      </c>
      <c r="E143" s="42">
        <f t="shared" si="429"/>
        <v>0.20476040030434883</v>
      </c>
      <c r="F143" s="42">
        <f t="shared" si="429"/>
        <v>0.30790341149687162</v>
      </c>
      <c r="G143" s="42">
        <f t="shared" si="429"/>
        <v>0.30002063427869474</v>
      </c>
      <c r="H143" s="42">
        <f t="shared" si="429"/>
        <v>0.2317616791440002</v>
      </c>
      <c r="I143" s="42">
        <f t="shared" si="429"/>
        <v>0.2507880810060914</v>
      </c>
      <c r="J143" s="42">
        <f t="shared" si="429"/>
        <v>1.0166765082267897</v>
      </c>
      <c r="K143" s="42">
        <f t="shared" si="429"/>
        <v>1.2002097387709258</v>
      </c>
      <c r="L143" s="42">
        <f t="shared" si="429"/>
        <v>0.3</v>
      </c>
      <c r="M143" s="42" t="str">
        <f t="shared" si="429"/>
        <v>[-]</v>
      </c>
      <c r="N143" s="42" t="str">
        <f t="shared" si="429"/>
        <v>[-]</v>
      </c>
      <c r="O143" s="42" t="str">
        <f t="shared" si="429"/>
        <v>[-]</v>
      </c>
      <c r="P143" s="42" t="str">
        <f t="shared" si="429"/>
        <v>[-]</v>
      </c>
      <c r="Q143" s="42" t="str">
        <f t="shared" si="429"/>
        <v>[-]</v>
      </c>
      <c r="R143" s="140"/>
      <c r="S143" s="20"/>
      <c r="T143" s="24"/>
      <c r="U143" s="131" t="str">
        <f>H29</f>
        <v>Lab F</v>
      </c>
      <c r="V143" s="190">
        <f t="shared" ref="V143:V144" si="430">IF(H31="[-]","",H31)</f>
        <v>-0.11060968295353336</v>
      </c>
      <c r="W143" s="131">
        <f t="shared" ref="W143:W160" si="431">IF(H119="[-]","",H119/2)</f>
        <v>6.6742340139166315E-2</v>
      </c>
      <c r="X143" s="206">
        <f t="shared" ref="X143:X160" si="432">IF(V143="","",IF(OR(W143&lt;0,H97=-1),"",V143/W143^2))</f>
        <v>-24.830775740410314</v>
      </c>
      <c r="Y143" s="131">
        <f t="shared" ref="Y143:Y160" si="433">IF(W143="","",IF(OR(W143&lt;0,H97=-1),"",1/W143^2))</f>
        <v>224.49007245452111</v>
      </c>
      <c r="Z143" s="131">
        <f>IF(Y143="","",Y143/X325)</f>
        <v>2.9237166507125358E-2</v>
      </c>
      <c r="AA143" s="131">
        <f t="shared" ref="AA143:AA160" si="434">IF(V143="","",IF(OR(W143&lt;0,H97=-1),"",Z143*V143))</f>
        <v>-3.2339137178128002E-3</v>
      </c>
      <c r="AB143" s="207">
        <f t="shared" ref="AB143:AB160" si="435">IF(V143="","",IF(OR(W143&lt;0,H97=-1),"",(V143-Y325)^2/W143^2))</f>
        <v>0.32364823283035993</v>
      </c>
      <c r="AC143" s="131">
        <f>IF(V143="","",V143-Y325)</f>
        <v>3.7969777303447208E-2</v>
      </c>
      <c r="AD143" s="207">
        <f>IF(W143="","",IF(W143&lt;0,W143^2+AB325,W143^2-AB325))</f>
        <v>4.3243018405169746E-3</v>
      </c>
      <c r="AE143" s="131">
        <f t="shared" ref="AE143:AE160" si="436">IF(W143="","",IF(OR(W143&lt;0,H97=-1),"",AC325+(1-2*Z143)*W143^2))</f>
        <v>4.5668837765684006E-3</v>
      </c>
      <c r="AF143" s="131">
        <f t="shared" ref="AF143:AF197" si="437">IF(AD143="","",2*SQRT(AD143))</f>
        <v>0.13151884793468918</v>
      </c>
      <c r="AG143" s="131">
        <f t="shared" ref="AG143:AG197" si="438">IF(AE143="","",2*SQRT(AE143))</f>
        <v>0.13515744561907642</v>
      </c>
      <c r="AH143" s="132">
        <f t="shared" ref="AH143:AH197" si="439">IF(V143="","",AC143/AF143)</f>
        <v>0.28870217386866542</v>
      </c>
      <c r="AI143" s="150"/>
      <c r="AL143" s="59"/>
      <c r="AM143" s="67"/>
      <c r="AN143" s="156">
        <f>AN128+$AO$3</f>
        <v>1.4500000000000004</v>
      </c>
      <c r="AO143" s="156">
        <f t="shared" ref="AO143:BB143" si="440">AO128+$AO$3</f>
        <v>2.4499999999999984</v>
      </c>
      <c r="AP143" s="156">
        <f t="shared" si="440"/>
        <v>3.4499999999999984</v>
      </c>
      <c r="AQ143" s="156">
        <f t="shared" si="440"/>
        <v>4.4499999999999984</v>
      </c>
      <c r="AR143" s="156">
        <f t="shared" si="440"/>
        <v>5.4499999999999984</v>
      </c>
      <c r="AS143" s="156">
        <f t="shared" si="440"/>
        <v>6.4499999999999984</v>
      </c>
      <c r="AT143" s="156">
        <f t="shared" si="440"/>
        <v>7.4499999999999984</v>
      </c>
      <c r="AU143" s="156">
        <f t="shared" si="440"/>
        <v>8.4500000000000064</v>
      </c>
      <c r="AV143" s="156">
        <f t="shared" si="440"/>
        <v>9.4500000000000064</v>
      </c>
      <c r="AW143" s="156">
        <f t="shared" si="440"/>
        <v>10.450000000000006</v>
      </c>
      <c r="AX143" s="156">
        <f t="shared" si="440"/>
        <v>11.450000000000006</v>
      </c>
      <c r="AY143" s="156">
        <f t="shared" si="440"/>
        <v>12.450000000000006</v>
      </c>
      <c r="AZ143" s="156">
        <f t="shared" si="440"/>
        <v>13.450000000000006</v>
      </c>
      <c r="BA143" s="156">
        <f t="shared" si="440"/>
        <v>14.450000000000006</v>
      </c>
      <c r="BB143" s="156">
        <f t="shared" si="440"/>
        <v>15.450000000000006</v>
      </c>
      <c r="BC143" s="47"/>
      <c r="BD143" s="8"/>
      <c r="BE143" s="47"/>
      <c r="BF143" s="47"/>
      <c r="BG143" s="46"/>
    </row>
    <row r="144" spans="1:73" ht="16.5" customHeight="1" x14ac:dyDescent="0.2">
      <c r="A144" s="8"/>
      <c r="B144" s="97">
        <f t="shared" si="424"/>
        <v>2500</v>
      </c>
      <c r="C144" s="42">
        <f t="shared" si="429"/>
        <v>0.37372680463063618</v>
      </c>
      <c r="D144" s="42">
        <f t="shared" si="429"/>
        <v>0.49435923092603645</v>
      </c>
      <c r="E144" s="42">
        <f t="shared" si="429"/>
        <v>0.2006943883395855</v>
      </c>
      <c r="F144" s="42">
        <f t="shared" si="429"/>
        <v>0.30239421283961787</v>
      </c>
      <c r="G144" s="42">
        <f t="shared" si="429"/>
        <v>0.37717023703501606</v>
      </c>
      <c r="H144" s="42">
        <f t="shared" si="429"/>
        <v>0.23137409331268383</v>
      </c>
      <c r="I144" s="42">
        <f t="shared" si="429"/>
        <v>0.25012510288766343</v>
      </c>
      <c r="J144" s="42">
        <f t="shared" si="429"/>
        <v>1.0495585885830649</v>
      </c>
      <c r="K144" s="42">
        <f t="shared" si="429"/>
        <v>1.2000834058031282</v>
      </c>
      <c r="L144" s="42">
        <f t="shared" si="429"/>
        <v>0.30731814857642953</v>
      </c>
      <c r="M144" s="42" t="str">
        <f t="shared" si="429"/>
        <v>[-]</v>
      </c>
      <c r="N144" s="42" t="str">
        <f t="shared" si="429"/>
        <v>[-]</v>
      </c>
      <c r="O144" s="42" t="str">
        <f t="shared" si="429"/>
        <v>[-]</v>
      </c>
      <c r="P144" s="42" t="str">
        <f t="shared" si="429"/>
        <v>[-]</v>
      </c>
      <c r="Q144" s="42" t="str">
        <f t="shared" si="429"/>
        <v>[-]</v>
      </c>
      <c r="R144" s="140"/>
      <c r="S144" s="20"/>
      <c r="T144" s="24"/>
      <c r="U144" s="135"/>
      <c r="V144" s="191">
        <f t="shared" si="430"/>
        <v>-9.2829304632151485E-2</v>
      </c>
      <c r="W144" s="133">
        <f t="shared" si="431"/>
        <v>6.6710895979770563E-2</v>
      </c>
      <c r="X144" s="205">
        <f t="shared" si="432"/>
        <v>-20.858907107136186</v>
      </c>
      <c r="Y144" s="133">
        <f t="shared" si="433"/>
        <v>224.70174897670935</v>
      </c>
      <c r="Z144" s="133">
        <f t="shared" ref="Z144" si="441">IF(Y144="","",Y144/X326)</f>
        <v>2.9425277048769148E-2</v>
      </c>
      <c r="AA144" s="133">
        <f t="shared" si="434"/>
        <v>-2.7315280070456466E-3</v>
      </c>
      <c r="AB144" s="203">
        <f t="shared" si="435"/>
        <v>7.4001467968138238E-2</v>
      </c>
      <c r="AC144" s="133">
        <f t="shared" ref="AC144" si="442">IF(V144="","",V144-Y326)</f>
        <v>1.8147505682655954E-2</v>
      </c>
      <c r="AD144" s="203">
        <f t="shared" ref="AD144:AD160" si="443">IF(W144="","",IF(W144&lt;0,W144^2+AB326,W144^2-AB326))</f>
        <v>4.3193910477832206E-3</v>
      </c>
      <c r="AE144" s="133">
        <f t="shared" si="436"/>
        <v>4.5212377790133087E-3</v>
      </c>
      <c r="AF144" s="133">
        <f t="shared" ref="AF144" si="444">IF(AD144="","",2*SQRT(AD144))</f>
        <v>0.13144414856178605</v>
      </c>
      <c r="AG144" s="133">
        <f t="shared" ref="AG144" si="445">IF(AE144="","",2*SQRT(AE144))</f>
        <v>0.13448030010396778</v>
      </c>
      <c r="AH144" s="134">
        <f t="shared" ref="AH144" si="446">IF(V144="","",AC144/AF144)</f>
        <v>0.13806248418982012</v>
      </c>
      <c r="AI144" s="150"/>
      <c r="AL144" s="59"/>
      <c r="AM144" s="113" t="str">
        <f t="shared" ref="AM144:BB144" si="447">B$29</f>
        <v>Set Point</v>
      </c>
      <c r="AN144" s="113" t="str">
        <f t="shared" si="447"/>
        <v>Lab A</v>
      </c>
      <c r="AO144" s="113" t="str">
        <f t="shared" si="447"/>
        <v>Lab B</v>
      </c>
      <c r="AP144" s="113" t="str">
        <f t="shared" si="447"/>
        <v>Lab C</v>
      </c>
      <c r="AQ144" s="113" t="str">
        <f t="shared" si="447"/>
        <v>Lab D</v>
      </c>
      <c r="AR144" s="113" t="str">
        <f t="shared" si="447"/>
        <v>Lab E</v>
      </c>
      <c r="AS144" s="113" t="str">
        <f t="shared" si="447"/>
        <v>Lab F</v>
      </c>
      <c r="AT144" s="113" t="str">
        <f t="shared" si="447"/>
        <v>Lab G</v>
      </c>
      <c r="AU144" s="113" t="str">
        <f t="shared" si="447"/>
        <v>Lab H</v>
      </c>
      <c r="AV144" s="113" t="str">
        <f t="shared" si="447"/>
        <v>Lab I</v>
      </c>
      <c r="AW144" s="113" t="str">
        <f t="shared" si="447"/>
        <v>Lab J</v>
      </c>
      <c r="AX144" s="113" t="str">
        <f t="shared" si="447"/>
        <v>Lab K</v>
      </c>
      <c r="AY144" s="113" t="str">
        <f t="shared" si="447"/>
        <v>Lab L</v>
      </c>
      <c r="AZ144" s="113" t="str">
        <f t="shared" si="447"/>
        <v>Lab M</v>
      </c>
      <c r="BA144" s="113" t="str">
        <f t="shared" si="447"/>
        <v>Lab N</v>
      </c>
      <c r="BB144" s="113" t="str">
        <f t="shared" si="447"/>
        <v>Lab O</v>
      </c>
      <c r="BC144" s="47"/>
    </row>
    <row r="145" spans="1:70" ht="16.5" customHeight="1" x14ac:dyDescent="0.3">
      <c r="A145" s="8"/>
      <c r="B145" s="97">
        <f t="shared" si="424"/>
        <v>1000</v>
      </c>
      <c r="C145" s="42">
        <f t="shared" si="429"/>
        <v>0.35995970559369672</v>
      </c>
      <c r="D145" s="42">
        <f t="shared" si="429"/>
        <v>0.49398554552943297</v>
      </c>
      <c r="E145" s="42">
        <f t="shared" si="429"/>
        <v>0.20932599250538417</v>
      </c>
      <c r="F145" s="42">
        <f t="shared" si="429"/>
        <v>0.33900370475550667</v>
      </c>
      <c r="G145" s="42">
        <f t="shared" si="429"/>
        <v>0.33852260488497432</v>
      </c>
      <c r="H145" s="42">
        <f t="shared" si="429"/>
        <v>0.2309366920809014</v>
      </c>
      <c r="I145" s="42">
        <f t="shared" si="429"/>
        <v>0.25019723931416893</v>
      </c>
      <c r="J145" s="42">
        <f t="shared" si="429"/>
        <v>1.1785468733005962</v>
      </c>
      <c r="K145" s="42">
        <f t="shared" si="429"/>
        <v>1.203676396294961</v>
      </c>
      <c r="L145" s="42">
        <f t="shared" si="429"/>
        <v>0.27272727272727271</v>
      </c>
      <c r="M145" s="42" t="str">
        <f t="shared" si="429"/>
        <v>[-]</v>
      </c>
      <c r="N145" s="42" t="str">
        <f t="shared" si="429"/>
        <v>[-]</v>
      </c>
      <c r="O145" s="42" t="str">
        <f t="shared" si="429"/>
        <v>[-]</v>
      </c>
      <c r="P145" s="42" t="str">
        <f t="shared" si="429"/>
        <v>[-]</v>
      </c>
      <c r="Q145" s="42" t="str">
        <f t="shared" si="429"/>
        <v>[-]</v>
      </c>
      <c r="R145" s="140"/>
      <c r="S145" s="20"/>
      <c r="T145" s="24"/>
      <c r="U145" s="135"/>
      <c r="V145" s="191">
        <f t="shared" ref="V145:V160" si="448">IF(H33="[-]","",H33)</f>
        <v>-6.1248337636103233E-2</v>
      </c>
      <c r="W145" s="133">
        <f t="shared" si="431"/>
        <v>6.6722855422714833E-2</v>
      </c>
      <c r="X145" s="205">
        <f t="shared" si="432"/>
        <v>-13.757675395159646</v>
      </c>
      <c r="Y145" s="133">
        <f t="shared" si="433"/>
        <v>224.62120485454767</v>
      </c>
      <c r="Z145" s="133">
        <f t="shared" ref="Z145:Z160" si="449">IF(Y145="","",Y145/X327)</f>
        <v>2.9402251658659877E-2</v>
      </c>
      <c r="AA145" s="133">
        <f t="shared" si="434"/>
        <v>-1.8008390368512764E-3</v>
      </c>
      <c r="AB145" s="203">
        <f t="shared" si="435"/>
        <v>0.2227620292316049</v>
      </c>
      <c r="AC145" s="133">
        <f t="shared" ref="AC145:AC160" si="450">IF(V145="","",V145-Y327)</f>
        <v>3.1491634805551401E-2</v>
      </c>
      <c r="AD145" s="203">
        <f t="shared" si="443"/>
        <v>4.3210423921011638E-3</v>
      </c>
      <c r="AE145" s="133">
        <f t="shared" si="436"/>
        <v>4.4888891464288155E-3</v>
      </c>
      <c r="AF145" s="133">
        <f t="shared" ref="AF145:AF160" si="451">IF(AD145="","",2*SQRT(AD145))</f>
        <v>0.13146927233541933</v>
      </c>
      <c r="AG145" s="133">
        <f t="shared" ref="AG145:AG160" si="452">IF(AE145="","",2*SQRT(AE145))</f>
        <v>0.13399834545887221</v>
      </c>
      <c r="AH145" s="134">
        <f t="shared" ref="AH145:AH160" si="453">IF(V145="","",AC145/AF145)</f>
        <v>0.23953608509527891</v>
      </c>
      <c r="AI145" s="150"/>
      <c r="AL145" s="60" t="s">
        <v>112</v>
      </c>
      <c r="AM145" s="63">
        <f>B18</f>
        <v>100</v>
      </c>
      <c r="AN145" s="49">
        <f t="shared" ref="AN145:BB145" si="454">C40</f>
        <v>-0.1660762291453253</v>
      </c>
      <c r="AO145" s="68">
        <f t="shared" si="454"/>
        <v>-0.16971082718800856</v>
      </c>
      <c r="AP145" s="68">
        <f t="shared" si="454"/>
        <v>-2.3315528193952027E-2</v>
      </c>
      <c r="AQ145" s="68">
        <f t="shared" si="454"/>
        <v>-0.13620763378555986</v>
      </c>
      <c r="AR145" s="68">
        <f t="shared" si="454"/>
        <v>-0.19</v>
      </c>
      <c r="AS145" s="68">
        <f t="shared" si="454"/>
        <v>-5.9377967033135866E-2</v>
      </c>
      <c r="AT145" s="68">
        <f t="shared" si="454"/>
        <v>-0.09</v>
      </c>
      <c r="AU145" s="68">
        <f t="shared" si="454"/>
        <v>-0.10736173020221662</v>
      </c>
      <c r="AV145" s="68">
        <f t="shared" si="454"/>
        <v>-0.16180991910263731</v>
      </c>
      <c r="AW145" s="68">
        <f t="shared" si="454"/>
        <v>-7.5525964478195096E-2</v>
      </c>
      <c r="AX145" s="68" t="str">
        <f t="shared" si="454"/>
        <v>[-]</v>
      </c>
      <c r="AY145" s="68" t="str">
        <f t="shared" si="454"/>
        <v>[-]</v>
      </c>
      <c r="AZ145" s="68" t="str">
        <f t="shared" si="454"/>
        <v>[-]</v>
      </c>
      <c r="BA145" s="68" t="str">
        <f t="shared" si="454"/>
        <v>[-]</v>
      </c>
      <c r="BB145" s="68" t="str">
        <f t="shared" si="454"/>
        <v>[-]</v>
      </c>
      <c r="BC145" s="47"/>
    </row>
    <row r="146" spans="1:70" ht="16.5" customHeight="1" x14ac:dyDescent="0.3">
      <c r="A146" s="8"/>
      <c r="B146" s="97">
        <f t="shared" si="424"/>
        <v>1000</v>
      </c>
      <c r="C146" s="42">
        <f t="shared" si="429"/>
        <v>0.93497454770541344</v>
      </c>
      <c r="D146" s="42">
        <f t="shared" si="429"/>
        <v>0.65390050099497044</v>
      </c>
      <c r="E146" s="42">
        <f t="shared" si="429"/>
        <v>0.27497456392811548</v>
      </c>
      <c r="F146" s="42">
        <f t="shared" si="429"/>
        <v>0.40011016141950573</v>
      </c>
      <c r="G146" s="42">
        <f t="shared" si="429"/>
        <v>0.44469008841679836</v>
      </c>
      <c r="H146" s="42">
        <f t="shared" si="429"/>
        <v>0.31401368342380048</v>
      </c>
      <c r="I146" s="42">
        <f t="shared" si="429"/>
        <v>0.3569296230720666</v>
      </c>
      <c r="J146" s="42">
        <f t="shared" si="429"/>
        <v>1.3404880157648775</v>
      </c>
      <c r="K146" s="42">
        <f t="shared" si="429"/>
        <v>1.6032019712475534</v>
      </c>
      <c r="L146" s="42">
        <f t="shared" si="429"/>
        <v>0.40551750201988129</v>
      </c>
      <c r="M146" s="42" t="str">
        <f t="shared" si="429"/>
        <v>[-]</v>
      </c>
      <c r="N146" s="42" t="str">
        <f t="shared" si="429"/>
        <v>[-]</v>
      </c>
      <c r="O146" s="42" t="str">
        <f t="shared" si="429"/>
        <v>[-]</v>
      </c>
      <c r="P146" s="42" t="str">
        <f t="shared" si="429"/>
        <v>[-]</v>
      </c>
      <c r="Q146" s="42" t="str">
        <f t="shared" si="429"/>
        <v>[-]</v>
      </c>
      <c r="R146" s="140"/>
      <c r="S146" s="20"/>
      <c r="T146" s="24"/>
      <c r="U146" s="135"/>
      <c r="V146" s="191">
        <f t="shared" si="448"/>
        <v>-4.9939275936900195E-2</v>
      </c>
      <c r="W146" s="133">
        <f t="shared" si="431"/>
        <v>6.671717191033151E-2</v>
      </c>
      <c r="X146" s="205">
        <f t="shared" si="432"/>
        <v>-11.21933159446491</v>
      </c>
      <c r="Y146" s="133">
        <f t="shared" si="433"/>
        <v>224.6594766139757</v>
      </c>
      <c r="Z146" s="133">
        <f t="shared" si="449"/>
        <v>2.9008174138719273E-2</v>
      </c>
      <c r="AA146" s="133">
        <f t="shared" si="434"/>
        <v>-1.4486472127391539E-3</v>
      </c>
      <c r="AB146" s="203">
        <f t="shared" si="435"/>
        <v>0.63117556661169361</v>
      </c>
      <c r="AC146" s="133">
        <f t="shared" si="450"/>
        <v>5.3004497047494013E-2</v>
      </c>
      <c r="AD146" s="203">
        <f t="shared" si="443"/>
        <v>4.3220603933378735E-3</v>
      </c>
      <c r="AE146" s="133">
        <f t="shared" si="436"/>
        <v>4.4909409794748846E-3</v>
      </c>
      <c r="AF146" s="133">
        <f t="shared" si="451"/>
        <v>0.13148475795068984</v>
      </c>
      <c r="AG146" s="133">
        <f t="shared" si="452"/>
        <v>0.134028966712049</v>
      </c>
      <c r="AH146" s="134">
        <f t="shared" si="453"/>
        <v>0.40312274877801474</v>
      </c>
      <c r="AI146" s="150"/>
      <c r="AL146" s="60" t="s">
        <v>107</v>
      </c>
      <c r="AM146" s="79">
        <f t="shared" ref="AM146:AM152" si="455">AM145</f>
        <v>100</v>
      </c>
      <c r="AN146" s="68">
        <f t="shared" ref="AN146:BB146" si="456">C62</f>
        <v>5.000000000000001E-2</v>
      </c>
      <c r="AO146" s="68">
        <f t="shared" si="456"/>
        <v>8.2666666666666666E-2</v>
      </c>
      <c r="AP146" s="68">
        <f t="shared" si="456"/>
        <v>0.15</v>
      </c>
      <c r="AQ146" s="68">
        <f t="shared" si="456"/>
        <v>0.10000000000000002</v>
      </c>
      <c r="AR146" s="68">
        <f t="shared" si="456"/>
        <v>0.09</v>
      </c>
      <c r="AS146" s="68">
        <f t="shared" si="456"/>
        <v>0.13</v>
      </c>
      <c r="AT146" s="68">
        <f t="shared" si="456"/>
        <v>0.12</v>
      </c>
      <c r="AU146" s="68">
        <f t="shared" si="456"/>
        <v>0.03</v>
      </c>
      <c r="AV146" s="68">
        <f t="shared" si="456"/>
        <v>2.5000000000000005E-2</v>
      </c>
      <c r="AW146" s="68">
        <f t="shared" si="456"/>
        <v>0.11</v>
      </c>
      <c r="AX146" s="68" t="str">
        <f t="shared" si="456"/>
        <v>[-]</v>
      </c>
      <c r="AY146" s="68" t="str">
        <f t="shared" si="456"/>
        <v>[-]</v>
      </c>
      <c r="AZ146" s="68" t="str">
        <f t="shared" si="456"/>
        <v>[-]</v>
      </c>
      <c r="BA146" s="68" t="str">
        <f t="shared" si="456"/>
        <v>[-]</v>
      </c>
      <c r="BB146" s="68" t="str">
        <f t="shared" si="456"/>
        <v>[-]</v>
      </c>
      <c r="BC146" s="46"/>
    </row>
    <row r="147" spans="1:70" ht="16.5" customHeight="1" x14ac:dyDescent="0.3">
      <c r="A147" s="8"/>
      <c r="B147" s="97">
        <f t="shared" si="424"/>
        <v>750</v>
      </c>
      <c r="C147" s="42">
        <f t="shared" si="429"/>
        <v>0.82822482603109027</v>
      </c>
      <c r="D147" s="42">
        <f t="shared" si="429"/>
        <v>0.63536972364529309</v>
      </c>
      <c r="E147" s="42">
        <f t="shared" si="429"/>
        <v>0.2798464875332668</v>
      </c>
      <c r="F147" s="42">
        <f t="shared" si="429"/>
        <v>0.40052092997718114</v>
      </c>
      <c r="G147" s="42">
        <f t="shared" si="429"/>
        <v>0.44444553937711084</v>
      </c>
      <c r="H147" s="42">
        <f t="shared" si="429"/>
        <v>0.30897376245664543</v>
      </c>
      <c r="I147" s="42">
        <f t="shared" si="429"/>
        <v>0.36430376652612556</v>
      </c>
      <c r="J147" s="42">
        <f t="shared" si="429"/>
        <v>1.3533267780121381</v>
      </c>
      <c r="K147" s="42">
        <f t="shared" si="429"/>
        <v>1.6017054375146658</v>
      </c>
      <c r="L147" s="42">
        <f t="shared" si="429"/>
        <v>0.39999999999999997</v>
      </c>
      <c r="M147" s="42" t="str">
        <f t="shared" si="429"/>
        <v>[-]</v>
      </c>
      <c r="N147" s="42" t="str">
        <f t="shared" si="429"/>
        <v>[-]</v>
      </c>
      <c r="O147" s="42" t="str">
        <f t="shared" si="429"/>
        <v>[-]</v>
      </c>
      <c r="P147" s="42" t="str">
        <f t="shared" si="429"/>
        <v>[-]</v>
      </c>
      <c r="Q147" s="42" t="str">
        <f t="shared" si="429"/>
        <v>[-]</v>
      </c>
      <c r="R147" s="140"/>
      <c r="S147" s="20"/>
      <c r="T147" s="24"/>
      <c r="U147" s="135"/>
      <c r="V147" s="191">
        <f t="shared" si="448"/>
        <v>-3.8820761279728097E-2</v>
      </c>
      <c r="W147" s="133">
        <f t="shared" si="431"/>
        <v>6.6710768756181052E-2</v>
      </c>
      <c r="X147" s="205">
        <f t="shared" si="432"/>
        <v>-8.7231262276797423</v>
      </c>
      <c r="Y147" s="133">
        <f t="shared" si="433"/>
        <v>224.70260603145081</v>
      </c>
      <c r="Z147" s="133">
        <f t="shared" si="449"/>
        <v>3.0870014701885894E-2</v>
      </c>
      <c r="AA147" s="133">
        <f t="shared" si="434"/>
        <v>-1.1983974714436091E-3</v>
      </c>
      <c r="AB147" s="203">
        <f t="shared" si="435"/>
        <v>0.12420784280949371</v>
      </c>
      <c r="AC147" s="133">
        <f t="shared" si="450"/>
        <v>2.3510965000077995E-2</v>
      </c>
      <c r="AD147" s="203">
        <f t="shared" si="443"/>
        <v>4.3129450183700515E-3</v>
      </c>
      <c r="AE147" s="133">
        <f t="shared" si="436"/>
        <v>4.3747197732331338E-3</v>
      </c>
      <c r="AF147" s="133">
        <f t="shared" si="451"/>
        <v>0.13134603181474577</v>
      </c>
      <c r="AG147" s="133">
        <f t="shared" si="452"/>
        <v>0.13228332885489591</v>
      </c>
      <c r="AH147" s="134">
        <f t="shared" si="453"/>
        <v>0.17900019266085279</v>
      </c>
      <c r="AI147" s="150"/>
      <c r="AL147" s="60" t="s">
        <v>105</v>
      </c>
      <c r="AM147" s="79">
        <f t="shared" si="455"/>
        <v>100</v>
      </c>
      <c r="AN147" s="49">
        <f t="shared" ref="AN147:BB147" si="457">C84</f>
        <v>2.8449035551265833E-2</v>
      </c>
      <c r="AO147" s="68">
        <f t="shared" si="457"/>
        <v>1.1507845585392544E-2</v>
      </c>
      <c r="AP147" s="68">
        <f t="shared" si="457"/>
        <v>1.1508315318402797E-2</v>
      </c>
      <c r="AQ147" s="68">
        <f t="shared" si="457"/>
        <v>6.8012479466581866E-3</v>
      </c>
      <c r="AR147" s="68">
        <f t="shared" si="457"/>
        <v>6.7103959996436717E-3</v>
      </c>
      <c r="AS147" s="68">
        <f t="shared" si="457"/>
        <v>8.3878039208113795E-3</v>
      </c>
      <c r="AT147" s="68">
        <f t="shared" si="457"/>
        <v>9.8988205548806649E-4</v>
      </c>
      <c r="AU147" s="68">
        <f t="shared" si="457"/>
        <v>3.0123612944078656E-3</v>
      </c>
      <c r="AV147" s="68">
        <f t="shared" si="457"/>
        <v>2.3501152894093496E-3</v>
      </c>
      <c r="AW147" s="68">
        <f t="shared" si="457"/>
        <v>6.6666666666666636E-3</v>
      </c>
      <c r="AX147" s="68" t="str">
        <f t="shared" si="457"/>
        <v>[-]</v>
      </c>
      <c r="AY147" s="68" t="str">
        <f t="shared" si="457"/>
        <v>[-]</v>
      </c>
      <c r="AZ147" s="68" t="str">
        <f t="shared" si="457"/>
        <v>[-]</v>
      </c>
      <c r="BA147" s="68" t="str">
        <f t="shared" si="457"/>
        <v>[-]</v>
      </c>
      <c r="BB147" s="68" t="str">
        <f t="shared" si="457"/>
        <v>[-]</v>
      </c>
      <c r="BC147" s="46"/>
    </row>
    <row r="148" spans="1:70" ht="16.5" customHeight="1" x14ac:dyDescent="0.3">
      <c r="A148" s="8"/>
      <c r="B148" s="97">
        <f t="shared" si="424"/>
        <v>500</v>
      </c>
      <c r="C148" s="42">
        <f t="shared" si="429"/>
        <v>0.94059477267284619</v>
      </c>
      <c r="D148" s="42">
        <f t="shared" si="429"/>
        <v>0.64571636300036284</v>
      </c>
      <c r="E148" s="42">
        <f t="shared" si="429"/>
        <v>0.27367651337673982</v>
      </c>
      <c r="F148" s="42">
        <f t="shared" si="429"/>
        <v>0.40162374606467738</v>
      </c>
      <c r="G148" s="42">
        <f t="shared" si="429"/>
        <v>0.40411179788725082</v>
      </c>
      <c r="H148" s="42">
        <f t="shared" si="429"/>
        <v>0.3082536577909456</v>
      </c>
      <c r="I148" s="42">
        <f t="shared" si="429"/>
        <v>0.3340808649578646</v>
      </c>
      <c r="J148" s="42">
        <f t="shared" si="429"/>
        <v>1.3533263043303112</v>
      </c>
      <c r="K148" s="42">
        <f t="shared" si="429"/>
        <v>1.6001573100919089</v>
      </c>
      <c r="L148" s="42">
        <f t="shared" si="429"/>
        <v>0.40551750201988129</v>
      </c>
      <c r="M148" s="42" t="str">
        <f t="shared" si="429"/>
        <v>[-]</v>
      </c>
      <c r="N148" s="42" t="str">
        <f t="shared" si="429"/>
        <v>[-]</v>
      </c>
      <c r="O148" s="42" t="str">
        <f t="shared" si="429"/>
        <v>[-]</v>
      </c>
      <c r="P148" s="42" t="str">
        <f t="shared" si="429"/>
        <v>[-]</v>
      </c>
      <c r="Q148" s="42" t="str">
        <f t="shared" si="429"/>
        <v>[-]</v>
      </c>
      <c r="R148" s="140"/>
      <c r="S148" s="20"/>
      <c r="T148" s="24"/>
      <c r="U148" s="135"/>
      <c r="V148" s="191">
        <f t="shared" si="448"/>
        <v>-3.6642351846110276E-2</v>
      </c>
      <c r="W148" s="133">
        <f t="shared" si="431"/>
        <v>6.8129321198874743E-2</v>
      </c>
      <c r="X148" s="205">
        <f t="shared" si="432"/>
        <v>-7.8943289071977967</v>
      </c>
      <c r="Y148" s="133">
        <f t="shared" si="433"/>
        <v>215.44274615210895</v>
      </c>
      <c r="Z148" s="133">
        <f t="shared" si="449"/>
        <v>3.2376371369326182E-2</v>
      </c>
      <c r="AA148" s="133">
        <f t="shared" si="434"/>
        <v>-1.1863463912151811E-3</v>
      </c>
      <c r="AB148" s="203">
        <f t="shared" si="435"/>
        <v>1.8436565109244336</v>
      </c>
      <c r="AC148" s="133">
        <f t="shared" si="450"/>
        <v>9.2506887236231988E-2</v>
      </c>
      <c r="AD148" s="203">
        <f t="shared" si="443"/>
        <v>4.4913260989882806E-3</v>
      </c>
      <c r="AE148" s="133">
        <f t="shared" si="436"/>
        <v>4.8240286813710084E-3</v>
      </c>
      <c r="AF148" s="133">
        <f t="shared" si="451"/>
        <v>0.13403471339900391</v>
      </c>
      <c r="AG148" s="133">
        <f t="shared" si="452"/>
        <v>0.13891045578171585</v>
      </c>
      <c r="AH148" s="134">
        <f t="shared" si="453"/>
        <v>0.69017111232111206</v>
      </c>
      <c r="AI148" s="150"/>
      <c r="AL148" s="60" t="s">
        <v>108</v>
      </c>
      <c r="AM148" s="79">
        <f t="shared" si="455"/>
        <v>100</v>
      </c>
      <c r="AN148" s="49">
        <f t="shared" ref="AN148:BB148" si="458">C128</f>
        <v>7.0066736928425521E-2</v>
      </c>
      <c r="AO148" s="68">
        <f t="shared" si="458"/>
        <v>9.2553812929533144E-2</v>
      </c>
      <c r="AP148" s="68">
        <f t="shared" si="458"/>
        <v>0.15566772729589065</v>
      </c>
      <c r="AQ148" s="68">
        <f t="shared" si="458"/>
        <v>0.10791782509683896</v>
      </c>
      <c r="AR148" s="68">
        <f t="shared" si="458"/>
        <v>9.8716915543750824E-2</v>
      </c>
      <c r="AS148" s="68">
        <f t="shared" si="458"/>
        <v>0.13627309072085356</v>
      </c>
      <c r="AT148" s="68">
        <f t="shared" si="458"/>
        <v>0.12649497960980022</v>
      </c>
      <c r="AU148" s="68">
        <f t="shared" si="458"/>
        <v>5.0090661011490421E-2</v>
      </c>
      <c r="AV148" s="68">
        <f t="shared" si="458"/>
        <v>4.7228413501551325E-2</v>
      </c>
      <c r="AW148" s="68">
        <f t="shared" si="458"/>
        <v>0.11723670263379317</v>
      </c>
      <c r="AX148" s="68" t="str">
        <f t="shared" si="458"/>
        <v>[-]</v>
      </c>
      <c r="AY148" s="68" t="str">
        <f t="shared" si="458"/>
        <v>[-]</v>
      </c>
      <c r="AZ148" s="68" t="str">
        <f t="shared" si="458"/>
        <v>[-]</v>
      </c>
      <c r="BA148" s="68" t="str">
        <f t="shared" si="458"/>
        <v>[-]</v>
      </c>
      <c r="BB148" s="68" t="str">
        <f t="shared" si="458"/>
        <v>[-]</v>
      </c>
      <c r="BC148" s="46"/>
    </row>
    <row r="149" spans="1:70" ht="16.5" customHeight="1" x14ac:dyDescent="0.3">
      <c r="A149" s="8"/>
      <c r="B149" s="97">
        <f t="shared" si="424"/>
        <v>250</v>
      </c>
      <c r="C149" s="42">
        <f t="shared" si="429"/>
        <v>0.88442864028948742</v>
      </c>
      <c r="D149" s="42">
        <f t="shared" si="429"/>
        <v>0.59695728551832006</v>
      </c>
      <c r="E149" s="42">
        <f t="shared" si="429"/>
        <v>0.26824808777250647</v>
      </c>
      <c r="F149" s="42">
        <f t="shared" si="429"/>
        <v>0.4104375436968446</v>
      </c>
      <c r="G149" s="42">
        <f t="shared" si="429"/>
        <v>0.50057076072919615</v>
      </c>
      <c r="H149" s="42">
        <f t="shared" si="429"/>
        <v>0.31040063325395217</v>
      </c>
      <c r="I149" s="42">
        <f t="shared" si="429"/>
        <v>0.33377061302815608</v>
      </c>
      <c r="J149" s="42">
        <f t="shared" si="429"/>
        <v>1.3405209697100846</v>
      </c>
      <c r="K149" s="42">
        <f t="shared" si="429"/>
        <v>1.6000625553033967</v>
      </c>
      <c r="L149" s="42">
        <f t="shared" si="429"/>
        <v>0.36363636363636365</v>
      </c>
      <c r="M149" s="42" t="str">
        <f t="shared" si="429"/>
        <v>[-]</v>
      </c>
      <c r="N149" s="42" t="str">
        <f t="shared" si="429"/>
        <v>[-]</v>
      </c>
      <c r="O149" s="42" t="str">
        <f t="shared" si="429"/>
        <v>[-]</v>
      </c>
      <c r="P149" s="42" t="str">
        <f t="shared" si="429"/>
        <v>[-]</v>
      </c>
      <c r="Q149" s="42" t="str">
        <f t="shared" si="429"/>
        <v>[-]</v>
      </c>
      <c r="R149" s="140"/>
      <c r="S149" s="20"/>
      <c r="T149" s="24"/>
      <c r="U149" s="135"/>
      <c r="V149" s="191">
        <f t="shared" si="448"/>
        <v>-3.2023784850560129E-2</v>
      </c>
      <c r="W149" s="133">
        <f t="shared" si="431"/>
        <v>6.8031894875646023E-2</v>
      </c>
      <c r="X149" s="205">
        <f t="shared" si="432"/>
        <v>-6.9190668154022861</v>
      </c>
      <c r="Y149" s="133">
        <f t="shared" si="433"/>
        <v>216.06024546100033</v>
      </c>
      <c r="Z149" s="133">
        <f t="shared" si="449"/>
        <v>3.1789782882338566E-2</v>
      </c>
      <c r="AA149" s="133">
        <f t="shared" si="434"/>
        <v>-1.0180291674700295E-3</v>
      </c>
      <c r="AB149" s="203">
        <f t="shared" si="435"/>
        <v>1.603843713141113</v>
      </c>
      <c r="AC149" s="133">
        <f t="shared" si="450"/>
        <v>8.6157599542666774E-2</v>
      </c>
      <c r="AD149" s="203">
        <f t="shared" si="443"/>
        <v>4.4812048373444376E-3</v>
      </c>
      <c r="AE149" s="133">
        <f t="shared" si="436"/>
        <v>4.8489889615869423E-3</v>
      </c>
      <c r="AF149" s="133">
        <f t="shared" si="451"/>
        <v>0.13388360373614744</v>
      </c>
      <c r="AG149" s="133">
        <f t="shared" si="452"/>
        <v>0.13926936434962203</v>
      </c>
      <c r="AH149" s="134">
        <f t="shared" si="453"/>
        <v>0.6435261461325974</v>
      </c>
      <c r="AI149" s="150"/>
      <c r="AL149" s="60" t="s">
        <v>109</v>
      </c>
      <c r="AM149" s="79">
        <f t="shared" si="455"/>
        <v>100</v>
      </c>
      <c r="AN149" s="49">
        <f t="shared" ref="AN149:BB149" si="459">C150</f>
        <v>0.98170211852622313</v>
      </c>
      <c r="AO149" s="68">
        <f t="shared" si="459"/>
        <v>0.50349769378767262</v>
      </c>
      <c r="AP149" s="68">
        <f t="shared" si="459"/>
        <v>0.27748403929818177</v>
      </c>
      <c r="AQ149" s="68">
        <f t="shared" si="459"/>
        <v>0.4057409239443221</v>
      </c>
      <c r="AR149" s="68">
        <f t="shared" si="459"/>
        <v>0.45065513551871006</v>
      </c>
      <c r="AS149" s="68">
        <f t="shared" si="459"/>
        <v>0.31438446054220448</v>
      </c>
      <c r="AT149" s="68">
        <f t="shared" si="459"/>
        <v>0.33343538713625875</v>
      </c>
      <c r="AU149" s="68">
        <f t="shared" si="459"/>
        <v>1.3371089544935069</v>
      </c>
      <c r="AV149" s="68">
        <f t="shared" si="459"/>
        <v>1.6027591419167211</v>
      </c>
      <c r="AW149" s="68">
        <f t="shared" si="459"/>
        <v>0.36865227456352845</v>
      </c>
      <c r="AX149" s="68" t="str">
        <f t="shared" si="459"/>
        <v>[-]</v>
      </c>
      <c r="AY149" s="68" t="str">
        <f t="shared" si="459"/>
        <v>[-]</v>
      </c>
      <c r="AZ149" s="68" t="str">
        <f t="shared" si="459"/>
        <v>[-]</v>
      </c>
      <c r="BA149" s="68" t="str">
        <f t="shared" si="459"/>
        <v>[-]</v>
      </c>
      <c r="BB149" s="68" t="str">
        <f t="shared" si="459"/>
        <v>[-]</v>
      </c>
      <c r="BC149" s="46"/>
      <c r="BH149" s="15"/>
      <c r="BI149" s="79"/>
      <c r="BJ149" s="79"/>
      <c r="BK149" s="79"/>
      <c r="BL149" s="79"/>
      <c r="BM149" s="79"/>
      <c r="BN149" s="79"/>
      <c r="BO149" s="79"/>
      <c r="BP149" s="79"/>
      <c r="BQ149" s="79"/>
      <c r="BR149" s="79"/>
    </row>
    <row r="150" spans="1:70" ht="16.5" customHeight="1" x14ac:dyDescent="0.3">
      <c r="B150" s="97">
        <f t="shared" si="424"/>
        <v>100</v>
      </c>
      <c r="C150" s="42">
        <f t="shared" si="429"/>
        <v>0.98170211852622313</v>
      </c>
      <c r="D150" s="42">
        <f t="shared" si="429"/>
        <v>0.50349769378767262</v>
      </c>
      <c r="E150" s="42">
        <f t="shared" si="429"/>
        <v>0.27748403929818177</v>
      </c>
      <c r="F150" s="42">
        <f t="shared" si="429"/>
        <v>0.4057409239443221</v>
      </c>
      <c r="G150" s="42">
        <f t="shared" si="429"/>
        <v>0.45065513551871006</v>
      </c>
      <c r="H150" s="42">
        <f t="shared" si="429"/>
        <v>0.31438446054220448</v>
      </c>
      <c r="I150" s="42">
        <f t="shared" si="429"/>
        <v>0.33343538713625875</v>
      </c>
      <c r="J150" s="42">
        <f t="shared" si="429"/>
        <v>1.3371089544935069</v>
      </c>
      <c r="K150" s="42">
        <f t="shared" si="429"/>
        <v>1.6027591419167211</v>
      </c>
      <c r="L150" s="42">
        <f t="shared" si="429"/>
        <v>0.36865227456352845</v>
      </c>
      <c r="M150" s="42" t="str">
        <f t="shared" si="429"/>
        <v>[-]</v>
      </c>
      <c r="N150" s="42" t="str">
        <f t="shared" si="429"/>
        <v>[-]</v>
      </c>
      <c r="O150" s="42" t="str">
        <f t="shared" si="429"/>
        <v>[-]</v>
      </c>
      <c r="P150" s="42" t="str">
        <f t="shared" si="429"/>
        <v>[-]</v>
      </c>
      <c r="Q150" s="42" t="str">
        <f t="shared" si="429"/>
        <v>[-]</v>
      </c>
      <c r="R150" s="140"/>
      <c r="S150" s="20"/>
      <c r="T150" s="24"/>
      <c r="U150" s="135"/>
      <c r="V150" s="191">
        <f t="shared" si="448"/>
        <v>-4.4826181209208664E-2</v>
      </c>
      <c r="W150" s="133">
        <f t="shared" si="431"/>
        <v>6.801809201685112E-2</v>
      </c>
      <c r="X150" s="205">
        <f t="shared" si="432"/>
        <v>-9.6890869162921209</v>
      </c>
      <c r="Y150" s="133">
        <f t="shared" si="433"/>
        <v>216.14794423535875</v>
      </c>
      <c r="Z150" s="133">
        <f t="shared" si="449"/>
        <v>3.2906714048896668E-2</v>
      </c>
      <c r="AA150" s="133">
        <f t="shared" si="434"/>
        <v>-1.4750823269554546E-3</v>
      </c>
      <c r="AB150" s="203">
        <f t="shared" si="435"/>
        <v>1.6187492532630263</v>
      </c>
      <c r="AC150" s="133">
        <f t="shared" si="450"/>
        <v>8.6539470951765091E-2</v>
      </c>
      <c r="AD150" s="203">
        <f t="shared" si="443"/>
        <v>4.4742192176394548E-3</v>
      </c>
      <c r="AE150" s="133">
        <f t="shared" si="436"/>
        <v>4.7965371109576493E-3</v>
      </c>
      <c r="AF150" s="133">
        <f t="shared" si="451"/>
        <v>0.13377920941072205</v>
      </c>
      <c r="AG150" s="133">
        <f t="shared" si="452"/>
        <v>0.13851407308945396</v>
      </c>
      <c r="AH150" s="134">
        <f t="shared" si="453"/>
        <v>0.64688281036312645</v>
      </c>
      <c r="AI150" s="150"/>
      <c r="AL150" s="60" t="s">
        <v>113</v>
      </c>
      <c r="AM150" s="79">
        <f t="shared" si="455"/>
        <v>100</v>
      </c>
      <c r="AN150" s="49">
        <f t="shared" ref="AN150:BB150" si="460">C173</f>
        <v>-3.0248204590852951E-2</v>
      </c>
      <c r="AO150" s="68">
        <f t="shared" si="460"/>
        <v>-3.3882802633536213E-2</v>
      </c>
      <c r="AP150" s="68">
        <f t="shared" si="460"/>
        <v>0.11251249636052033</v>
      </c>
      <c r="AQ150" s="68">
        <f t="shared" si="460"/>
        <v>-3.7960923108751321E-4</v>
      </c>
      <c r="AR150" s="68">
        <f t="shared" si="460"/>
        <v>-5.4171975445527654E-2</v>
      </c>
      <c r="AS150" s="68">
        <f t="shared" si="460"/>
        <v>7.645005752133649E-2</v>
      </c>
      <c r="AT150" s="68">
        <f t="shared" si="460"/>
        <v>4.5828024554472352E-2</v>
      </c>
      <c r="AU150" s="68">
        <f t="shared" si="460"/>
        <v>2.8466294352255728E-2</v>
      </c>
      <c r="AV150" s="68">
        <f t="shared" si="460"/>
        <v>-2.5981894548164963E-2</v>
      </c>
      <c r="AW150" s="68">
        <f t="shared" si="460"/>
        <v>6.0302060076277253E-2</v>
      </c>
      <c r="AX150" s="68" t="str">
        <f t="shared" si="460"/>
        <v>[-]</v>
      </c>
      <c r="AY150" s="68" t="str">
        <f t="shared" si="460"/>
        <v>[-]</v>
      </c>
      <c r="AZ150" s="68" t="str">
        <f t="shared" si="460"/>
        <v>[-]</v>
      </c>
      <c r="BA150" s="68" t="str">
        <f t="shared" si="460"/>
        <v>[-]</v>
      </c>
      <c r="BB150" s="68" t="str">
        <f t="shared" si="460"/>
        <v>[-]</v>
      </c>
      <c r="BC150" s="46"/>
      <c r="BE150" s="46"/>
      <c r="BF150" s="46"/>
      <c r="BG150" s="46"/>
    </row>
    <row r="151" spans="1:70" ht="16.5" customHeight="1" x14ac:dyDescent="0.3">
      <c r="B151" s="97">
        <f t="shared" si="424"/>
        <v>100</v>
      </c>
      <c r="C151" s="42">
        <f t="shared" si="429"/>
        <v>1.2162290693523228</v>
      </c>
      <c r="D151" s="42">
        <f t="shared" si="429"/>
        <v>0.75041491050010756</v>
      </c>
      <c r="E151" s="42">
        <f t="shared" si="429"/>
        <v>0.4012649509920701</v>
      </c>
      <c r="F151" s="42">
        <f t="shared" si="429"/>
        <v>0.60044770719055129</v>
      </c>
      <c r="G151" s="42">
        <f t="shared" si="429"/>
        <v>0.67368130171894525</v>
      </c>
      <c r="H151" s="42">
        <f t="shared" si="429"/>
        <v>0.46157129875074943</v>
      </c>
      <c r="I151" s="42">
        <f t="shared" si="429"/>
        <v>0.54546097659861092</v>
      </c>
      <c r="J151" s="42">
        <f t="shared" si="429"/>
        <v>2.1257710875790918</v>
      </c>
      <c r="K151" s="42">
        <f t="shared" si="429"/>
        <v>2.4000854505968503</v>
      </c>
      <c r="L151" s="42">
        <f t="shared" si="429"/>
        <v>0.5587602701389629</v>
      </c>
      <c r="M151" s="42" t="str">
        <f t="shared" si="429"/>
        <v>[-]</v>
      </c>
      <c r="N151" s="42" t="str">
        <f t="shared" si="429"/>
        <v>[-]</v>
      </c>
      <c r="O151" s="42" t="str">
        <f t="shared" si="429"/>
        <v>[-]</v>
      </c>
      <c r="P151" s="42" t="str">
        <f t="shared" si="429"/>
        <v>[-]</v>
      </c>
      <c r="Q151" s="42" t="str">
        <f t="shared" si="429"/>
        <v>[-]</v>
      </c>
      <c r="R151" s="140"/>
      <c r="S151" s="20"/>
      <c r="U151" s="135"/>
      <c r="V151" s="191">
        <f t="shared" si="448"/>
        <v>-5.8241017033883589E-2</v>
      </c>
      <c r="W151" s="133">
        <f t="shared" si="431"/>
        <v>6.8059331740407361E-2</v>
      </c>
      <c r="X151" s="205">
        <f t="shared" si="432"/>
        <v>-12.573424814042253</v>
      </c>
      <c r="Y151" s="133">
        <f t="shared" si="433"/>
        <v>215.88607916526007</v>
      </c>
      <c r="Z151" s="133">
        <f t="shared" si="449"/>
        <v>3.2397633063355802E-2</v>
      </c>
      <c r="AA151" s="133">
        <f t="shared" si="434"/>
        <v>-1.8868710991004154E-3</v>
      </c>
      <c r="AB151" s="203">
        <f t="shared" si="435"/>
        <v>1.291210276340288</v>
      </c>
      <c r="AC151" s="133">
        <f t="shared" si="450"/>
        <v>7.7336794539116738E-2</v>
      </c>
      <c r="AD151" s="203">
        <f t="shared" si="443"/>
        <v>4.4820044473360774E-3</v>
      </c>
      <c r="AE151" s="133">
        <f t="shared" si="436"/>
        <v>4.801891321415363E-3</v>
      </c>
      <c r="AF151" s="133">
        <f t="shared" si="451"/>
        <v>0.13389554805647688</v>
      </c>
      <c r="AG151" s="133">
        <f t="shared" si="452"/>
        <v>0.13859136079013529</v>
      </c>
      <c r="AH151" s="134">
        <f t="shared" si="453"/>
        <v>0.57759048498383403</v>
      </c>
      <c r="AI151" s="150"/>
      <c r="AL151" s="60" t="s">
        <v>110</v>
      </c>
      <c r="AM151" s="79">
        <f t="shared" si="455"/>
        <v>100</v>
      </c>
      <c r="AN151" s="49">
        <f t="shared" ref="AN151:BB151" si="461">C195</f>
        <v>6.5413255652339686E-2</v>
      </c>
      <c r="AO151" s="68">
        <f t="shared" si="461"/>
        <v>8.9082852890083053E-2</v>
      </c>
      <c r="AP151" s="68">
        <f t="shared" si="461"/>
        <v>0.15362938427497827</v>
      </c>
      <c r="AQ151" s="68">
        <f t="shared" si="461"/>
        <v>0.10495619736286699</v>
      </c>
      <c r="AR151" s="68">
        <f t="shared" si="461"/>
        <v>9.5470287554365291E-2</v>
      </c>
      <c r="AS151" s="68">
        <f t="shared" si="461"/>
        <v>0.13393991804482763</v>
      </c>
      <c r="AT151" s="68">
        <f t="shared" si="461"/>
        <v>0.12397792649389218</v>
      </c>
      <c r="AU151" s="68">
        <f t="shared" si="461"/>
        <v>4.3343058403961389E-2</v>
      </c>
      <c r="AV151" s="68">
        <f t="shared" si="461"/>
        <v>4.0000867904517734E-2</v>
      </c>
      <c r="AW151" s="68">
        <f t="shared" si="461"/>
        <v>0.1145163343618962</v>
      </c>
      <c r="AX151" s="68" t="str">
        <f t="shared" si="461"/>
        <v>[-]</v>
      </c>
      <c r="AY151" s="68" t="str">
        <f t="shared" si="461"/>
        <v>[-]</v>
      </c>
      <c r="AZ151" s="68" t="str">
        <f t="shared" si="461"/>
        <v>[-]</v>
      </c>
      <c r="BA151" s="68" t="str">
        <f t="shared" si="461"/>
        <v>[-]</v>
      </c>
      <c r="BB151" s="68" t="str">
        <f t="shared" si="461"/>
        <v>[-]</v>
      </c>
      <c r="BC151" s="46"/>
      <c r="BD151" s="8"/>
      <c r="BE151" s="47"/>
      <c r="BF151" s="47"/>
      <c r="BG151" s="46"/>
      <c r="BH151" s="48" t="s">
        <v>45</v>
      </c>
      <c r="BI151" s="48">
        <v>1</v>
      </c>
      <c r="BJ151" s="48">
        <v>2</v>
      </c>
      <c r="BK151" s="48">
        <v>3</v>
      </c>
      <c r="BL151" s="48">
        <v>4</v>
      </c>
      <c r="BM151" s="48">
        <v>5</v>
      </c>
      <c r="BN151" s="48">
        <v>6</v>
      </c>
      <c r="BO151" s="48">
        <v>7</v>
      </c>
      <c r="BP151" s="48">
        <v>8</v>
      </c>
      <c r="BQ151" s="48">
        <v>9</v>
      </c>
      <c r="BR151" s="48">
        <v>10</v>
      </c>
    </row>
    <row r="152" spans="1:70" ht="16.5" customHeight="1" x14ac:dyDescent="0.3">
      <c r="A152" s="8"/>
      <c r="B152" s="97">
        <f t="shared" si="424"/>
        <v>75</v>
      </c>
      <c r="C152" s="42">
        <f t="shared" si="429"/>
        <v>1.2473020361966016</v>
      </c>
      <c r="D152" s="42">
        <f t="shared" si="429"/>
        <v>0.71345875821531701</v>
      </c>
      <c r="E152" s="42">
        <f t="shared" si="429"/>
        <v>0.4021127612651012</v>
      </c>
      <c r="F152" s="42">
        <f t="shared" si="429"/>
        <v>0.60006636757068388</v>
      </c>
      <c r="G152" s="42">
        <f t="shared" si="429"/>
        <v>0.67915197323239063</v>
      </c>
      <c r="H152" s="42">
        <f t="shared" si="429"/>
        <v>0.46789746375989938</v>
      </c>
      <c r="I152" s="42">
        <f t="shared" si="429"/>
        <v>0.54624424386869952</v>
      </c>
      <c r="J152" s="42">
        <f t="shared" si="429"/>
        <v>2.1135657519245004</v>
      </c>
      <c r="K152" s="42">
        <f t="shared" si="429"/>
        <v>2.4001825001400889</v>
      </c>
      <c r="L152" s="42">
        <f t="shared" si="429"/>
        <v>0.54545454545454541</v>
      </c>
      <c r="M152" s="42" t="str">
        <f t="shared" si="429"/>
        <v>[-]</v>
      </c>
      <c r="N152" s="42" t="str">
        <f t="shared" si="429"/>
        <v>[-]</v>
      </c>
      <c r="O152" s="42" t="str">
        <f t="shared" si="429"/>
        <v>[-]</v>
      </c>
      <c r="P152" s="42" t="str">
        <f t="shared" si="429"/>
        <v>[-]</v>
      </c>
      <c r="Q152" s="42" t="str">
        <f t="shared" si="429"/>
        <v>[-]</v>
      </c>
      <c r="R152" s="140"/>
      <c r="S152" s="20"/>
      <c r="U152" s="135"/>
      <c r="V152" s="191">
        <f t="shared" si="448"/>
        <v>-5.9377967033135866E-2</v>
      </c>
      <c r="W152" s="133">
        <f t="shared" si="431"/>
        <v>6.8136545360426778E-2</v>
      </c>
      <c r="X152" s="205">
        <f t="shared" si="432"/>
        <v>-12.789839767525791</v>
      </c>
      <c r="Y152" s="133">
        <f t="shared" si="433"/>
        <v>215.39706403872708</v>
      </c>
      <c r="Z152" s="133">
        <f t="shared" si="449"/>
        <v>3.394946408481854E-2</v>
      </c>
      <c r="AA152" s="133">
        <f t="shared" si="434"/>
        <v>-2.0158501592209854E-3</v>
      </c>
      <c r="AB152" s="203">
        <f t="shared" si="435"/>
        <v>1.2589121133939554</v>
      </c>
      <c r="AC152" s="133">
        <f t="shared" si="450"/>
        <v>7.645005752133649E-2</v>
      </c>
      <c r="AD152" s="203">
        <f t="shared" si="443"/>
        <v>4.4849754114637862E-3</v>
      </c>
      <c r="AE152" s="133">
        <f t="shared" si="436"/>
        <v>4.8485577253942584E-3</v>
      </c>
      <c r="AF152" s="133">
        <f t="shared" si="451"/>
        <v>0.13393991804482763</v>
      </c>
      <c r="AG152" s="133">
        <f t="shared" si="452"/>
        <v>0.13926317137555438</v>
      </c>
      <c r="AH152" s="134">
        <f t="shared" si="453"/>
        <v>0.57077873898466791</v>
      </c>
      <c r="AI152" s="150"/>
      <c r="AL152" s="15" t="s">
        <v>111</v>
      </c>
      <c r="AM152" s="79">
        <f t="shared" si="455"/>
        <v>100</v>
      </c>
      <c r="AN152" s="49">
        <f t="shared" ref="AN152:BB152" si="462">C217</f>
        <v>-0.46241704818388807</v>
      </c>
      <c r="AO152" s="68">
        <f t="shared" si="462"/>
        <v>-0.38035156637095241</v>
      </c>
      <c r="AP152" s="68">
        <f t="shared" si="462"/>
        <v>0.73236312761064237</v>
      </c>
      <c r="AQ152" s="68">
        <f t="shared" si="462"/>
        <v>-3.6168348380142168E-3</v>
      </c>
      <c r="AR152" s="68">
        <f t="shared" si="462"/>
        <v>-0.56742235551222753</v>
      </c>
      <c r="AS152" s="68">
        <f t="shared" si="462"/>
        <v>0.57077873898466791</v>
      </c>
      <c r="AT152" s="68">
        <f t="shared" si="462"/>
        <v>0.36964664477373793</v>
      </c>
      <c r="AU152" s="68">
        <f t="shared" si="462"/>
        <v>0.65676709029038005</v>
      </c>
      <c r="AV152" s="68">
        <f t="shared" si="462"/>
        <v>-0.64953327038262954</v>
      </c>
      <c r="AW152" s="68">
        <f t="shared" si="462"/>
        <v>0.52658042551126194</v>
      </c>
      <c r="AX152" s="68" t="str">
        <f t="shared" si="462"/>
        <v>[-]</v>
      </c>
      <c r="AY152" s="68" t="str">
        <f t="shared" si="462"/>
        <v>[-]</v>
      </c>
      <c r="AZ152" s="68" t="str">
        <f t="shared" si="462"/>
        <v>[-]</v>
      </c>
      <c r="BA152" s="68" t="str">
        <f t="shared" si="462"/>
        <v>[-]</v>
      </c>
      <c r="BB152" s="68" t="str">
        <f t="shared" si="462"/>
        <v>[-]</v>
      </c>
      <c r="BC152" s="46"/>
      <c r="BD152" s="48">
        <f>B18</f>
        <v>100</v>
      </c>
      <c r="BE152" s="26"/>
      <c r="BF152" s="74"/>
      <c r="BG152" s="46"/>
      <c r="BH152" s="48">
        <f>BD152</f>
        <v>100</v>
      </c>
      <c r="BI152" s="120" t="str">
        <f t="shared" ref="BI152:BR152" si="463">C$29</f>
        <v>Lab A</v>
      </c>
      <c r="BJ152" s="120" t="str">
        <f t="shared" si="463"/>
        <v>Lab B</v>
      </c>
      <c r="BK152" s="120" t="str">
        <f t="shared" si="463"/>
        <v>Lab C</v>
      </c>
      <c r="BL152" s="120" t="str">
        <f t="shared" si="463"/>
        <v>Lab D</v>
      </c>
      <c r="BM152" s="120" t="str">
        <f t="shared" si="463"/>
        <v>Lab E</v>
      </c>
      <c r="BN152" s="120" t="str">
        <f t="shared" si="463"/>
        <v>Lab F</v>
      </c>
      <c r="BO152" s="120" t="str">
        <f t="shared" si="463"/>
        <v>Lab G</v>
      </c>
      <c r="BP152" s="120" t="str">
        <f t="shared" si="463"/>
        <v>Lab H</v>
      </c>
      <c r="BQ152" s="120" t="str">
        <f t="shared" si="463"/>
        <v>Lab I</v>
      </c>
      <c r="BR152" s="120" t="str">
        <f t="shared" si="463"/>
        <v>Lab J</v>
      </c>
    </row>
    <row r="153" spans="1:70" ht="16.5" customHeight="1" x14ac:dyDescent="0.3">
      <c r="A153" s="8"/>
      <c r="B153" s="97">
        <f t="shared" si="424"/>
        <v>50</v>
      </c>
      <c r="C153" s="42">
        <f t="shared" si="429"/>
        <v>1.2694578842669859</v>
      </c>
      <c r="D153" s="42">
        <f t="shared" si="429"/>
        <v>0.65669502695910975</v>
      </c>
      <c r="E153" s="42">
        <f t="shared" si="429"/>
        <v>0.40758484420424651</v>
      </c>
      <c r="F153" s="42">
        <f t="shared" si="429"/>
        <v>0.60014917119480859</v>
      </c>
      <c r="G153" s="42">
        <f t="shared" si="429"/>
        <v>0.60795593518412472</v>
      </c>
      <c r="H153" s="42">
        <f t="shared" si="429"/>
        <v>0.46383507123807816</v>
      </c>
      <c r="I153" s="42">
        <f t="shared" si="429"/>
        <v>0.54615359316896017</v>
      </c>
      <c r="J153" s="42">
        <f t="shared" si="429"/>
        <v>2.1330966613354962</v>
      </c>
      <c r="K153" s="42">
        <f t="shared" si="429"/>
        <v>2.4001768344640859</v>
      </c>
      <c r="L153" s="42">
        <f t="shared" si="429"/>
        <v>0.55546372060070792</v>
      </c>
      <c r="M153" s="42" t="str">
        <f t="shared" si="429"/>
        <v>[-]</v>
      </c>
      <c r="N153" s="42" t="str">
        <f t="shared" si="429"/>
        <v>[-]</v>
      </c>
      <c r="O153" s="42" t="str">
        <f t="shared" si="429"/>
        <v>[-]</v>
      </c>
      <c r="P153" s="42" t="str">
        <f t="shared" si="429"/>
        <v>[-]</v>
      </c>
      <c r="Q153" s="42" t="str">
        <f t="shared" si="429"/>
        <v>[-]</v>
      </c>
      <c r="R153" s="140"/>
      <c r="S153" s="20"/>
      <c r="U153" s="135"/>
      <c r="V153" s="191">
        <f t="shared" si="448"/>
        <v>4.0187209446026252E-2</v>
      </c>
      <c r="W153" s="133">
        <f t="shared" si="431"/>
        <v>7.1589999788264191E-2</v>
      </c>
      <c r="X153" s="205">
        <f t="shared" si="432"/>
        <v>7.8412107755400315</v>
      </c>
      <c r="Y153" s="133">
        <f t="shared" si="433"/>
        <v>195.11707539860987</v>
      </c>
      <c r="Z153" s="133">
        <f t="shared" si="449"/>
        <v>4.5698446488157081E-2</v>
      </c>
      <c r="AA153" s="133">
        <f t="shared" si="434"/>
        <v>1.8364930403775915E-3</v>
      </c>
      <c r="AB153" s="203">
        <f t="shared" si="435"/>
        <v>0.31857802667782309</v>
      </c>
      <c r="AC153" s="133">
        <f t="shared" si="450"/>
        <v>-4.0407340755250688E-2</v>
      </c>
      <c r="AD153" s="203">
        <f t="shared" si="443"/>
        <v>4.8909176788462768E-3</v>
      </c>
      <c r="AE153" s="133">
        <f t="shared" si="436"/>
        <v>5.491330618214752E-3</v>
      </c>
      <c r="AF153" s="133">
        <f t="shared" si="451"/>
        <v>0.13987019237630693</v>
      </c>
      <c r="AG153" s="133">
        <f t="shared" si="452"/>
        <v>0.14820702572030453</v>
      </c>
      <c r="AH153" s="134">
        <f t="shared" si="453"/>
        <v>-0.28889172216578302</v>
      </c>
      <c r="AI153" s="150"/>
      <c r="AL153" s="102" t="s">
        <v>53</v>
      </c>
      <c r="AM153" s="124"/>
      <c r="AN153" s="124" t="str">
        <f t="shared" ref="AN153" si="464">IF(AN152="[-]","[-]",IF(ABS(AN152)&lt;=1,"pass","X"))</f>
        <v>pass</v>
      </c>
      <c r="AO153" s="124" t="str">
        <f t="shared" ref="AO153" si="465">IF(AO152="[-]","[-]",IF(ABS(AO152)&lt;=1,"pass","X"))</f>
        <v>pass</v>
      </c>
      <c r="AP153" s="124" t="str">
        <f t="shared" ref="AP153" si="466">IF(AP152="[-]","[-]",IF(ABS(AP152)&lt;=1,"pass","X"))</f>
        <v>pass</v>
      </c>
      <c r="AQ153" s="124" t="str">
        <f t="shared" ref="AQ153" si="467">IF(AQ152="[-]","[-]",IF(ABS(AQ152)&lt;=1,"pass","X"))</f>
        <v>pass</v>
      </c>
      <c r="AR153" s="124" t="str">
        <f t="shared" ref="AR153" si="468">IF(AR152="[-]","[-]",IF(ABS(AR152)&lt;=1,"pass","X"))</f>
        <v>pass</v>
      </c>
      <c r="AS153" s="124" t="str">
        <f t="shared" ref="AS153" si="469">IF(AS152="[-]","[-]",IF(ABS(AS152)&lt;=1,"pass","X"))</f>
        <v>pass</v>
      </c>
      <c r="AT153" s="124" t="str">
        <f t="shared" ref="AT153" si="470">IF(AT152="[-]","[-]",IF(ABS(AT152)&lt;=1,"pass","X"))</f>
        <v>pass</v>
      </c>
      <c r="AU153" s="124" t="str">
        <f t="shared" ref="AU153" si="471">IF(AU152="[-]","[-]",IF(ABS(AU152)&lt;=1,"pass","X"))</f>
        <v>pass</v>
      </c>
      <c r="AV153" s="124" t="str">
        <f t="shared" ref="AV153" si="472">IF(AV152="[-]","[-]",IF(ABS(AV152)&lt;=1,"pass","X"))</f>
        <v>pass</v>
      </c>
      <c r="AW153" s="124" t="str">
        <f t="shared" ref="AW153" si="473">IF(AW152="[-]","[-]",IF(ABS(AW152)&lt;=1,"pass","X"))</f>
        <v>pass</v>
      </c>
      <c r="AX153" s="124" t="str">
        <f t="shared" ref="AX153" si="474">IF(AX152="[-]","[-]",IF(ABS(AX152)&lt;=1,"pass","X"))</f>
        <v>[-]</v>
      </c>
      <c r="AY153" s="124" t="str">
        <f t="shared" ref="AY153" si="475">IF(AY152="[-]","[-]",IF(ABS(AY152)&lt;=1,"pass","X"))</f>
        <v>[-]</v>
      </c>
      <c r="AZ153" s="124" t="str">
        <f t="shared" ref="AZ153" si="476">IF(AZ152="[-]","[-]",IF(ABS(AZ152)&lt;=1,"pass","X"))</f>
        <v>[-]</v>
      </c>
      <c r="BA153" s="124" t="str">
        <f t="shared" ref="BA153" si="477">IF(BA152="[-]","[-]",IF(ABS(BA152)&lt;=1,"pass","X"))</f>
        <v>[-]</v>
      </c>
      <c r="BB153" s="124" t="str">
        <f t="shared" ref="BB153" si="478">IF(BB152="[-]","[-]",IF(ABS(BB152)&lt;=1,"pass","X"))</f>
        <v>[-]</v>
      </c>
      <c r="BC153" s="46"/>
      <c r="BD153" s="56" t="str">
        <f>BD138</f>
        <v>xCRV</v>
      </c>
      <c r="BE153" s="73" t="s">
        <v>57</v>
      </c>
      <c r="BF153" s="73" t="s">
        <v>58</v>
      </c>
      <c r="BG153" s="46"/>
      <c r="BH153" s="75" t="s">
        <v>54</v>
      </c>
      <c r="BI153" s="157" t="str">
        <f t="shared" ref="BI153:BR154" si="479">AN153</f>
        <v>pass</v>
      </c>
      <c r="BJ153" s="157" t="str">
        <f t="shared" si="479"/>
        <v>pass</v>
      </c>
      <c r="BK153" s="157" t="str">
        <f t="shared" si="479"/>
        <v>pass</v>
      </c>
      <c r="BL153" s="157" t="str">
        <f t="shared" si="479"/>
        <v>pass</v>
      </c>
      <c r="BM153" s="157" t="str">
        <f t="shared" si="479"/>
        <v>pass</v>
      </c>
      <c r="BN153" s="157" t="str">
        <f t="shared" si="479"/>
        <v>pass</v>
      </c>
      <c r="BO153" s="157" t="str">
        <f t="shared" si="479"/>
        <v>pass</v>
      </c>
      <c r="BP153" s="157" t="str">
        <f t="shared" si="479"/>
        <v>pass</v>
      </c>
      <c r="BQ153" s="157" t="str">
        <f t="shared" si="479"/>
        <v>pass</v>
      </c>
      <c r="BR153" s="157" t="str">
        <f t="shared" si="479"/>
        <v>pass</v>
      </c>
    </row>
    <row r="154" spans="1:70" ht="16.5" customHeight="1" x14ac:dyDescent="0.2">
      <c r="A154" s="8"/>
      <c r="B154" s="97">
        <f t="shared" si="424"/>
        <v>25</v>
      </c>
      <c r="C154" s="42">
        <f t="shared" si="429"/>
        <v>1.2205011709461444</v>
      </c>
      <c r="D154" s="42">
        <f t="shared" si="429"/>
        <v>0.61418132665070502</v>
      </c>
      <c r="E154" s="42">
        <f t="shared" si="429"/>
        <v>0.40292057212695132</v>
      </c>
      <c r="F154" s="42">
        <f t="shared" si="429"/>
        <v>0.60178368550105776</v>
      </c>
      <c r="G154" s="42">
        <f t="shared" si="429"/>
        <v>0.83590953902082443</v>
      </c>
      <c r="H154" s="42">
        <f t="shared" si="429"/>
        <v>0.46493880094893009</v>
      </c>
      <c r="I154" s="42">
        <f t="shared" si="429"/>
        <v>0.50024566320016817</v>
      </c>
      <c r="J154" s="42">
        <f t="shared" si="429"/>
        <v>2.3878660278759885</v>
      </c>
      <c r="K154" s="42">
        <f t="shared" si="429"/>
        <v>2.4007867415403696</v>
      </c>
      <c r="L154" s="42">
        <f t="shared" si="429"/>
        <v>0.54881122049317677</v>
      </c>
      <c r="M154" s="42" t="str">
        <f t="shared" si="429"/>
        <v>[-]</v>
      </c>
      <c r="N154" s="42" t="str">
        <f t="shared" si="429"/>
        <v>[-]</v>
      </c>
      <c r="O154" s="42" t="str">
        <f t="shared" si="429"/>
        <v>[-]</v>
      </c>
      <c r="P154" s="42" t="str">
        <f t="shared" si="429"/>
        <v>[-]</v>
      </c>
      <c r="Q154" s="42" t="str">
        <f t="shared" si="429"/>
        <v>[-]</v>
      </c>
      <c r="R154" s="140"/>
      <c r="S154" s="20"/>
      <c r="U154" s="135"/>
      <c r="V154" s="191">
        <f t="shared" si="448"/>
        <v>8.3930084142169223E-2</v>
      </c>
      <c r="W154" s="133">
        <f t="shared" si="431"/>
        <v>7.1763298102896569E-2</v>
      </c>
      <c r="X154" s="205">
        <f t="shared" si="432"/>
        <v>16.297195631194271</v>
      </c>
      <c r="Y154" s="133">
        <f t="shared" si="433"/>
        <v>194.17585241054257</v>
      </c>
      <c r="Z154" s="133">
        <f t="shared" si="449"/>
        <v>4.5845593044576305E-2</v>
      </c>
      <c r="AA154" s="133">
        <f t="shared" si="434"/>
        <v>3.8478244817789372E-3</v>
      </c>
      <c r="AB154" s="203">
        <f t="shared" si="435"/>
        <v>4.5853386677992929E-2</v>
      </c>
      <c r="AC154" s="133">
        <f t="shared" si="450"/>
        <v>-1.5366964878008427E-2</v>
      </c>
      <c r="AD154" s="203">
        <f t="shared" si="443"/>
        <v>4.9138674820289798E-3</v>
      </c>
      <c r="AE154" s="133">
        <f t="shared" si="436"/>
        <v>5.4647260181280334E-3</v>
      </c>
      <c r="AF154" s="133">
        <f t="shared" si="451"/>
        <v>0.14019796691862518</v>
      </c>
      <c r="AG154" s="133">
        <f t="shared" si="452"/>
        <v>0.14784757039773136</v>
      </c>
      <c r="AH154" s="134">
        <f t="shared" si="453"/>
        <v>-0.10960904224044735</v>
      </c>
      <c r="AI154" s="150"/>
      <c r="AL154" s="102" t="s">
        <v>52</v>
      </c>
      <c r="AM154" s="127"/>
      <c r="AN154" s="124" t="str">
        <f>IF(AN149="[-]","[-]",IF(AND(ABS(AN152)&lt;=1,(AN149&lt;=2)),"pass",(IF(AND(ABS(AN152)&gt;1,(AN149&lt;=2)),"X","?"))))</f>
        <v>pass</v>
      </c>
      <c r="AO154" s="124" t="str">
        <f t="shared" ref="AO154:BB154" si="480">IF(AO149="[-]","[-]",IF(AND(ABS(AO152)&lt;=1,(AO149&lt;=2)),"pass",(IF(AND(ABS(AO152)&gt;1,(AO149&lt;=2)),"X","?"))))</f>
        <v>pass</v>
      </c>
      <c r="AP154" s="124" t="str">
        <f t="shared" si="480"/>
        <v>pass</v>
      </c>
      <c r="AQ154" s="124" t="str">
        <f t="shared" si="480"/>
        <v>pass</v>
      </c>
      <c r="AR154" s="124" t="str">
        <f t="shared" si="480"/>
        <v>pass</v>
      </c>
      <c r="AS154" s="124" t="str">
        <f t="shared" si="480"/>
        <v>pass</v>
      </c>
      <c r="AT154" s="124" t="str">
        <f t="shared" si="480"/>
        <v>pass</v>
      </c>
      <c r="AU154" s="124" t="str">
        <f t="shared" si="480"/>
        <v>pass</v>
      </c>
      <c r="AV154" s="124" t="str">
        <f t="shared" si="480"/>
        <v>pass</v>
      </c>
      <c r="AW154" s="124" t="str">
        <f t="shared" si="480"/>
        <v>pass</v>
      </c>
      <c r="AX154" s="124" t="str">
        <f t="shared" si="480"/>
        <v>[-]</v>
      </c>
      <c r="AY154" s="124" t="str">
        <f t="shared" si="480"/>
        <v>[-]</v>
      </c>
      <c r="AZ154" s="124" t="str">
        <f t="shared" si="480"/>
        <v>[-]</v>
      </c>
      <c r="BA154" s="124" t="str">
        <f t="shared" si="480"/>
        <v>[-]</v>
      </c>
      <c r="BB154" s="124" t="str">
        <f t="shared" si="480"/>
        <v>[-]</v>
      </c>
      <c r="BC154" s="46"/>
      <c r="BD154" s="56" t="str">
        <f>BD139</f>
        <v>(%)</v>
      </c>
      <c r="BE154" s="48" t="s">
        <v>30</v>
      </c>
      <c r="BF154" s="48" t="s">
        <v>31</v>
      </c>
      <c r="BG154" s="46"/>
      <c r="BH154" s="75" t="s">
        <v>52</v>
      </c>
      <c r="BI154" s="157" t="str">
        <f t="shared" si="479"/>
        <v>pass</v>
      </c>
      <c r="BJ154" s="157" t="str">
        <f t="shared" si="479"/>
        <v>pass</v>
      </c>
      <c r="BK154" s="157" t="str">
        <f t="shared" si="479"/>
        <v>pass</v>
      </c>
      <c r="BL154" s="157" t="str">
        <f t="shared" si="479"/>
        <v>pass</v>
      </c>
      <c r="BM154" s="157" t="str">
        <f t="shared" si="479"/>
        <v>pass</v>
      </c>
      <c r="BN154" s="157" t="str">
        <f t="shared" si="479"/>
        <v>pass</v>
      </c>
      <c r="BO154" s="157" t="str">
        <f t="shared" si="479"/>
        <v>pass</v>
      </c>
      <c r="BP154" s="157" t="str">
        <f t="shared" si="479"/>
        <v>pass</v>
      </c>
      <c r="BQ154" s="157" t="str">
        <f t="shared" si="479"/>
        <v>pass</v>
      </c>
      <c r="BR154" s="157" t="str">
        <f t="shared" si="479"/>
        <v>pass</v>
      </c>
    </row>
    <row r="155" spans="1:70" ht="16.5" customHeight="1" x14ac:dyDescent="0.3">
      <c r="A155" s="8"/>
      <c r="B155" s="97">
        <f t="shared" si="424"/>
        <v>10</v>
      </c>
      <c r="C155" s="42">
        <f t="shared" si="429"/>
        <v>1.2674733648616374</v>
      </c>
      <c r="D155" s="42">
        <f t="shared" si="429"/>
        <v>0.43342885875846709</v>
      </c>
      <c r="E155" s="42">
        <f t="shared" si="429"/>
        <v>0.44988948122924544</v>
      </c>
      <c r="F155" s="42">
        <f t="shared" si="429"/>
        <v>0.61102319567443086</v>
      </c>
      <c r="G155" s="42">
        <f t="shared" si="429"/>
        <v>0.42974828652443459</v>
      </c>
      <c r="H155" s="42">
        <f t="shared" si="429"/>
        <v>0.46267678356410874</v>
      </c>
      <c r="I155" s="42">
        <f t="shared" si="429"/>
        <v>0.43019746409517717</v>
      </c>
      <c r="J155" s="42">
        <f t="shared" si="429"/>
        <v>2.1130605699453029</v>
      </c>
      <c r="K155" s="42">
        <f t="shared" si="429"/>
        <v>1.2009588076921143</v>
      </c>
      <c r="L155" s="42">
        <f t="shared" si="429"/>
        <v>0.56853524361496111</v>
      </c>
      <c r="M155" s="42" t="str">
        <f t="shared" si="429"/>
        <v>[-]</v>
      </c>
      <c r="N155" s="42" t="str">
        <f t="shared" si="429"/>
        <v>[-]</v>
      </c>
      <c r="O155" s="42" t="str">
        <f t="shared" si="429"/>
        <v>[-]</v>
      </c>
      <c r="P155" s="42" t="str">
        <f t="shared" si="429"/>
        <v>[-]</v>
      </c>
      <c r="Q155" s="42" t="str">
        <f t="shared" si="429"/>
        <v>[-]</v>
      </c>
      <c r="R155" s="140"/>
      <c r="S155" s="20"/>
      <c r="U155" s="135"/>
      <c r="V155" s="191">
        <f t="shared" si="448"/>
        <v>8.6481364411188255E-2</v>
      </c>
      <c r="W155" s="133">
        <f t="shared" si="431"/>
        <v>7.1651790363092674E-2</v>
      </c>
      <c r="X155" s="205">
        <f t="shared" si="432"/>
        <v>16.844900098504354</v>
      </c>
      <c r="Y155" s="133">
        <f t="shared" si="433"/>
        <v>194.78069307987349</v>
      </c>
      <c r="Z155" s="133">
        <f t="shared" si="449"/>
        <v>4.7509930961941345E-2</v>
      </c>
      <c r="AA155" s="133">
        <f t="shared" si="434"/>
        <v>4.1087236526700455E-3</v>
      </c>
      <c r="AB155" s="203">
        <f t="shared" si="435"/>
        <v>6.8903243417957699E-2</v>
      </c>
      <c r="AC155" s="133">
        <f t="shared" si="450"/>
        <v>-1.8808184628719096E-2</v>
      </c>
      <c r="AD155" s="203">
        <f t="shared" si="443"/>
        <v>4.8900640714296673E-3</v>
      </c>
      <c r="AE155" s="133">
        <f t="shared" si="436"/>
        <v>5.5747219582349353E-3</v>
      </c>
      <c r="AF155" s="133">
        <f t="shared" si="451"/>
        <v>0.13985798613493142</v>
      </c>
      <c r="AG155" s="133">
        <f t="shared" si="452"/>
        <v>0.14932812137350332</v>
      </c>
      <c r="AH155" s="134">
        <f t="shared" si="453"/>
        <v>-0.13448059098014925</v>
      </c>
      <c r="AI155" s="150"/>
      <c r="AL155" s="125" t="s">
        <v>114</v>
      </c>
      <c r="AM155" s="127"/>
      <c r="AN155" s="146">
        <f>IF(AN150="[-]","[-]",AN150/ABS(AN146))</f>
        <v>-0.6049640918170589</v>
      </c>
      <c r="AO155" s="146">
        <f t="shared" ref="AO155:BB155" si="481">IF(AO150="[-]","[-]",AO150/ABS(AO146))</f>
        <v>-0.40987261250245421</v>
      </c>
      <c r="AP155" s="146">
        <f t="shared" si="481"/>
        <v>0.75008330907013554</v>
      </c>
      <c r="AQ155" s="146">
        <f t="shared" si="481"/>
        <v>-3.7960923108751312E-3</v>
      </c>
      <c r="AR155" s="146">
        <f t="shared" si="481"/>
        <v>-0.60191083828364067</v>
      </c>
      <c r="AS155" s="146">
        <f t="shared" si="481"/>
        <v>0.58807736554874224</v>
      </c>
      <c r="AT155" s="146">
        <f t="shared" si="481"/>
        <v>0.38190020462060292</v>
      </c>
      <c r="AU155" s="146">
        <f t="shared" si="481"/>
        <v>0.94887647840852429</v>
      </c>
      <c r="AV155" s="146">
        <f t="shared" si="481"/>
        <v>-1.0392757819265983</v>
      </c>
      <c r="AW155" s="146">
        <f t="shared" si="481"/>
        <v>0.54820054614797498</v>
      </c>
      <c r="AX155" s="146" t="str">
        <f t="shared" si="481"/>
        <v>[-]</v>
      </c>
      <c r="AY155" s="146" t="str">
        <f t="shared" si="481"/>
        <v>[-]</v>
      </c>
      <c r="AZ155" s="146" t="str">
        <f t="shared" si="481"/>
        <v>[-]</v>
      </c>
      <c r="BA155" s="146" t="str">
        <f t="shared" si="481"/>
        <v>[-]</v>
      </c>
      <c r="BB155" s="146" t="str">
        <f t="shared" si="481"/>
        <v>[-]</v>
      </c>
      <c r="BC155" s="46"/>
      <c r="BD155" s="50">
        <f>V40</f>
        <v>-0.13582802455447235</v>
      </c>
      <c r="BE155" s="50">
        <f>W40</f>
        <v>1.2554417636422234E-2</v>
      </c>
      <c r="BF155" s="50">
        <f>X40</f>
        <v>2.5108835272844469E-2</v>
      </c>
      <c r="BG155" s="46"/>
      <c r="BH155" s="75" t="s">
        <v>51</v>
      </c>
      <c r="BI155" s="157" t="str">
        <f t="shared" ref="BI155:BR155" si="482">AN157</f>
        <v>pass</v>
      </c>
      <c r="BJ155" s="157" t="str">
        <f t="shared" si="482"/>
        <v>pass</v>
      </c>
      <c r="BK155" s="157" t="str">
        <f t="shared" si="482"/>
        <v>pass</v>
      </c>
      <c r="BL155" s="157" t="str">
        <f t="shared" si="482"/>
        <v>pass</v>
      </c>
      <c r="BM155" s="157" t="str">
        <f t="shared" si="482"/>
        <v>pass</v>
      </c>
      <c r="BN155" s="157" t="str">
        <f t="shared" si="482"/>
        <v>pass</v>
      </c>
      <c r="BO155" s="157" t="str">
        <f t="shared" si="482"/>
        <v>pass</v>
      </c>
      <c r="BP155" s="157" t="str">
        <f t="shared" si="482"/>
        <v>pass</v>
      </c>
      <c r="BQ155" s="157" t="str">
        <f t="shared" si="482"/>
        <v>pass</v>
      </c>
      <c r="BR155" s="157" t="str">
        <f t="shared" si="482"/>
        <v>pass</v>
      </c>
    </row>
    <row r="156" spans="1:70" ht="16.5" customHeight="1" x14ac:dyDescent="0.3">
      <c r="A156" s="8"/>
      <c r="B156" s="97">
        <f t="shared" si="424"/>
        <v>10</v>
      </c>
      <c r="C156" s="42">
        <f t="shared" si="429"/>
        <v>1.4245042059856878</v>
      </c>
      <c r="D156" s="42">
        <f t="shared" si="429"/>
        <v>0.28412182988902712</v>
      </c>
      <c r="E156" s="42">
        <f t="shared" si="429"/>
        <v>0.6160029092895688</v>
      </c>
      <c r="F156" s="42">
        <f t="shared" si="429"/>
        <v>0.76890837141607438</v>
      </c>
      <c r="G156" s="42">
        <f t="shared" si="429"/>
        <v>0.39171002137382221</v>
      </c>
      <c r="H156" s="42" t="str">
        <f t="shared" si="429"/>
        <v>[-]</v>
      </c>
      <c r="I156" s="42">
        <f t="shared" si="429"/>
        <v>0.42864692134263266</v>
      </c>
      <c r="J156" s="42">
        <f t="shared" si="429"/>
        <v>2.4807809634585194</v>
      </c>
      <c r="K156" s="42">
        <f t="shared" si="429"/>
        <v>1.2056871268722451</v>
      </c>
      <c r="L156" s="42">
        <f t="shared" si="429"/>
        <v>0.54881122049317677</v>
      </c>
      <c r="M156" s="42" t="str">
        <f t="shared" si="429"/>
        <v>[-]</v>
      </c>
      <c r="N156" s="42" t="str">
        <f t="shared" si="429"/>
        <v>[-]</v>
      </c>
      <c r="O156" s="42" t="str">
        <f t="shared" si="429"/>
        <v>[-]</v>
      </c>
      <c r="P156" s="42" t="str">
        <f t="shared" si="429"/>
        <v>[-]</v>
      </c>
      <c r="Q156" s="42" t="str">
        <f t="shared" si="429"/>
        <v>[-]</v>
      </c>
      <c r="R156" s="140"/>
      <c r="S156" s="20"/>
      <c r="U156" s="135"/>
      <c r="V156" s="191">
        <f t="shared" si="448"/>
        <v>9.2929004646901223E-2</v>
      </c>
      <c r="W156" s="133">
        <f t="shared" si="431"/>
        <v>7.1682007327170852E-2</v>
      </c>
      <c r="X156" s="205">
        <f t="shared" si="432"/>
        <v>18.085518680623768</v>
      </c>
      <c r="Y156" s="133">
        <f t="shared" si="433"/>
        <v>194.6165112748449</v>
      </c>
      <c r="Z156" s="133">
        <f t="shared" si="449"/>
        <v>4.9372716888709679E-2</v>
      </c>
      <c r="AA156" s="133">
        <f t="shared" si="434"/>
        <v>4.5881574371810403E-3</v>
      </c>
      <c r="AB156" s="203">
        <f t="shared" si="435"/>
        <v>5.0219613787713821E-2</v>
      </c>
      <c r="AC156" s="133">
        <f t="shared" si="450"/>
        <v>1.6063746526962158E-2</v>
      </c>
      <c r="AD156" s="203">
        <f t="shared" si="443"/>
        <v>4.8846178409229519E-3</v>
      </c>
      <c r="AE156" s="133">
        <f t="shared" si="436"/>
        <v>5.9612018679093487E-3</v>
      </c>
      <c r="AF156" s="133">
        <f t="shared" si="451"/>
        <v>0.13978008214224161</v>
      </c>
      <c r="AG156" s="133">
        <f t="shared" si="452"/>
        <v>0.15441763976838072</v>
      </c>
      <c r="AH156" s="134">
        <f t="shared" si="453"/>
        <v>0.11492157023212742</v>
      </c>
      <c r="AI156" s="150"/>
      <c r="AL156" s="102" t="s">
        <v>106</v>
      </c>
      <c r="AM156" s="127"/>
      <c r="AN156" s="146">
        <f>IF(AN146="[-]","[-]",NORMDIST(_xlfn.NORM.INV(0.975,AN145,ABS(AN146)/2),$BD$155,$BE$155,TRUE)-NORMDIST(_xlfn.NORM.INV(0.025,AN145,ABS(AN146)/2),$BD$155,$BE$155,TRUE))</f>
        <v>0.93235590913900457</v>
      </c>
      <c r="AO156" s="146">
        <f t="shared" ref="AO156:BB156" si="483">IF(AO146="[-]","[-]",NORMDIST(_xlfn.NORM.INV(0.975,AO145,ABS(AO146)/2),$BD$155,$BE$155,TRUE)-NORMDIST(_xlfn.NORM.INV(0.025,AO145,ABS(AO146)/2),$BD$155,$BE$155,TRUE))</f>
        <v>0.99991297587998595</v>
      </c>
      <c r="AP156" s="146">
        <f t="shared" si="483"/>
        <v>0.99699124875701939</v>
      </c>
      <c r="AQ156" s="146">
        <f t="shared" si="483"/>
        <v>0.99999999999999389</v>
      </c>
      <c r="AR156" s="146">
        <f t="shared" si="483"/>
        <v>0.99663901499540375</v>
      </c>
      <c r="AS156" s="146">
        <f t="shared" si="483"/>
        <v>0.99997526758779443</v>
      </c>
      <c r="AT156" s="146">
        <f t="shared" si="483"/>
        <v>0.99999999456930599</v>
      </c>
      <c r="AU156" s="146">
        <f t="shared" si="483"/>
        <v>0.52962393466470825</v>
      </c>
      <c r="AV156" s="146">
        <f t="shared" si="483"/>
        <v>0.45297571329990316</v>
      </c>
      <c r="AW156" s="146">
        <f t="shared" si="483"/>
        <v>0.99992258968417413</v>
      </c>
      <c r="AX156" s="146" t="str">
        <f t="shared" si="483"/>
        <v>[-]</v>
      </c>
      <c r="AY156" s="146" t="str">
        <f t="shared" si="483"/>
        <v>[-]</v>
      </c>
      <c r="AZ156" s="146" t="str">
        <f t="shared" si="483"/>
        <v>[-]</v>
      </c>
      <c r="BA156" s="146" t="str">
        <f t="shared" si="483"/>
        <v>[-]</v>
      </c>
      <c r="BB156" s="146" t="str">
        <f t="shared" si="483"/>
        <v>[-]</v>
      </c>
      <c r="BC156" s="46"/>
      <c r="BE156" s="46"/>
      <c r="BF156" s="46"/>
      <c r="BG156" s="46"/>
    </row>
    <row r="157" spans="1:70" ht="16.5" customHeight="1" x14ac:dyDescent="0.2">
      <c r="A157" s="8"/>
      <c r="B157" s="97">
        <f t="shared" si="424"/>
        <v>5</v>
      </c>
      <c r="C157" s="42">
        <f t="shared" si="429"/>
        <v>1.4261649154438782</v>
      </c>
      <c r="D157" s="42">
        <f t="shared" si="429"/>
        <v>0.17386206697151668</v>
      </c>
      <c r="E157" s="42">
        <f t="shared" si="429"/>
        <v>0.61926791335691955</v>
      </c>
      <c r="F157" s="42">
        <f t="shared" si="429"/>
        <v>0.51268937953096783</v>
      </c>
      <c r="G157" s="42">
        <f t="shared" si="429"/>
        <v>0.54322724767782393</v>
      </c>
      <c r="H157" s="42" t="str">
        <f t="shared" si="429"/>
        <v>[-]</v>
      </c>
      <c r="I157" s="42">
        <f t="shared" si="429"/>
        <v>0.31608614615393293</v>
      </c>
      <c r="J157" s="42">
        <f t="shared" si="429"/>
        <v>3.8294916395831815</v>
      </c>
      <c r="K157" s="42">
        <f t="shared" si="429"/>
        <v>1.2111763097079573</v>
      </c>
      <c r="L157" s="42">
        <f t="shared" si="429"/>
        <v>0.56853524361496111</v>
      </c>
      <c r="M157" s="42" t="str">
        <f t="shared" si="429"/>
        <v>[-]</v>
      </c>
      <c r="N157" s="42" t="str">
        <f t="shared" si="429"/>
        <v>[-]</v>
      </c>
      <c r="O157" s="42" t="str">
        <f t="shared" si="429"/>
        <v>[-]</v>
      </c>
      <c r="P157" s="42" t="str">
        <f t="shared" si="429"/>
        <v>[-]</v>
      </c>
      <c r="Q157" s="42" t="str">
        <f t="shared" si="429"/>
        <v>[-]</v>
      </c>
      <c r="R157" s="140"/>
      <c r="S157" s="20"/>
      <c r="U157" s="135"/>
      <c r="V157" s="191">
        <f t="shared" si="448"/>
        <v>8.3396330464891547E-2</v>
      </c>
      <c r="W157" s="133">
        <f t="shared" si="431"/>
        <v>7.1620143329638716E-2</v>
      </c>
      <c r="X157" s="205">
        <f t="shared" si="432"/>
        <v>16.258353797321984</v>
      </c>
      <c r="Y157" s="133">
        <f t="shared" si="433"/>
        <v>194.95286791025509</v>
      </c>
      <c r="Z157" s="133">
        <f t="shared" si="449"/>
        <v>5.8295673065336E-2</v>
      </c>
      <c r="AA157" s="133">
        <f t="shared" si="434"/>
        <v>4.8616452156300385E-3</v>
      </c>
      <c r="AB157" s="203">
        <f t="shared" si="435"/>
        <v>0.20668408497437399</v>
      </c>
      <c r="AC157" s="133">
        <f t="shared" si="450"/>
        <v>3.2560322969817423E-2</v>
      </c>
      <c r="AD157" s="203">
        <f t="shared" si="443"/>
        <v>4.8304204858795391E-3</v>
      </c>
      <c r="AE157" s="133">
        <f t="shared" si="436"/>
        <v>5.5557743926696549E-3</v>
      </c>
      <c r="AF157" s="133">
        <f t="shared" si="451"/>
        <v>0.13900245301259312</v>
      </c>
      <c r="AG157" s="133">
        <f t="shared" si="452"/>
        <v>0.14907413447905246</v>
      </c>
      <c r="AH157" s="134">
        <f t="shared" si="453"/>
        <v>0.23424279402369666</v>
      </c>
      <c r="AI157" s="150"/>
      <c r="AL157" s="102" t="s">
        <v>51</v>
      </c>
      <c r="AM157" s="125"/>
      <c r="AN157" s="124" t="str">
        <f>IF(AN156="[-]","[-]",IF((AND(AN156&gt;=0.35,ABS(AN152)&lt;=1)),"pass",IF(ABS(AN152)&gt;1,"X","?")))</f>
        <v>pass</v>
      </c>
      <c r="AO157" s="124" t="str">
        <f t="shared" ref="AO157:BB157" si="484">IF(AO156="[-]","[-]",IF((AND(AO156&gt;=0.35,ABS(AO152)&lt;=1)),"pass",IF(ABS(AO152)&gt;1,"X","?")))</f>
        <v>pass</v>
      </c>
      <c r="AP157" s="124" t="str">
        <f t="shared" si="484"/>
        <v>pass</v>
      </c>
      <c r="AQ157" s="124" t="str">
        <f t="shared" si="484"/>
        <v>pass</v>
      </c>
      <c r="AR157" s="124" t="str">
        <f t="shared" si="484"/>
        <v>pass</v>
      </c>
      <c r="AS157" s="124" t="str">
        <f t="shared" si="484"/>
        <v>pass</v>
      </c>
      <c r="AT157" s="124" t="str">
        <f t="shared" si="484"/>
        <v>pass</v>
      </c>
      <c r="AU157" s="124" t="str">
        <f t="shared" si="484"/>
        <v>pass</v>
      </c>
      <c r="AV157" s="124" t="str">
        <f t="shared" si="484"/>
        <v>pass</v>
      </c>
      <c r="AW157" s="124" t="str">
        <f t="shared" si="484"/>
        <v>pass</v>
      </c>
      <c r="AX157" s="124" t="str">
        <f t="shared" si="484"/>
        <v>[-]</v>
      </c>
      <c r="AY157" s="124" t="str">
        <f t="shared" si="484"/>
        <v>[-]</v>
      </c>
      <c r="AZ157" s="124" t="str">
        <f t="shared" si="484"/>
        <v>[-]</v>
      </c>
      <c r="BA157" s="124" t="str">
        <f t="shared" si="484"/>
        <v>[-]</v>
      </c>
      <c r="BB157" s="124" t="str">
        <f t="shared" si="484"/>
        <v>[-]</v>
      </c>
      <c r="BC157" s="46"/>
      <c r="BE157" s="46"/>
      <c r="BF157" s="46"/>
      <c r="BG157" s="46"/>
    </row>
    <row r="158" spans="1:70" ht="16.5" customHeight="1" thickBot="1" x14ac:dyDescent="0.3">
      <c r="A158" s="8"/>
      <c r="B158" s="98">
        <f t="shared" si="424"/>
        <v>2</v>
      </c>
      <c r="C158" s="43">
        <f t="shared" si="429"/>
        <v>1.5353741054218695</v>
      </c>
      <c r="D158" s="43">
        <f t="shared" si="429"/>
        <v>0.32901288188793271</v>
      </c>
      <c r="E158" s="43">
        <f t="shared" si="429"/>
        <v>0.641545402684776</v>
      </c>
      <c r="F158" s="43">
        <f t="shared" si="429"/>
        <v>0.26584796237095343</v>
      </c>
      <c r="G158" s="43">
        <f t="shared" si="429"/>
        <v>0.56297882826957979</v>
      </c>
      <c r="H158" s="43" t="str">
        <f t="shared" si="429"/>
        <v>[-]</v>
      </c>
      <c r="I158" s="43">
        <f t="shared" si="429"/>
        <v>0.18862314138793682</v>
      </c>
      <c r="J158" s="43">
        <f t="shared" si="429"/>
        <v>2.2798107685091495</v>
      </c>
      <c r="K158" s="43">
        <f t="shared" si="429"/>
        <v>0.77744557942992043</v>
      </c>
      <c r="L158" s="43">
        <f t="shared" si="429"/>
        <v>0.56853524361496111</v>
      </c>
      <c r="M158" s="43" t="str">
        <f t="shared" si="429"/>
        <v>[-]</v>
      </c>
      <c r="N158" s="43" t="str">
        <f t="shared" si="429"/>
        <v>[-]</v>
      </c>
      <c r="O158" s="43" t="str">
        <f t="shared" si="429"/>
        <v>[-]</v>
      </c>
      <c r="P158" s="43" t="str">
        <f t="shared" si="429"/>
        <v>[-]</v>
      </c>
      <c r="Q158" s="43" t="str">
        <f t="shared" si="429"/>
        <v>[-]</v>
      </c>
      <c r="R158" s="140"/>
      <c r="S158" s="20"/>
      <c r="U158" s="135"/>
      <c r="V158" s="191" t="str">
        <f t="shared" si="448"/>
        <v/>
      </c>
      <c r="W158" s="133" t="str">
        <f t="shared" si="431"/>
        <v/>
      </c>
      <c r="X158" s="205" t="str">
        <f t="shared" si="432"/>
        <v/>
      </c>
      <c r="Y158" s="133" t="str">
        <f t="shared" si="433"/>
        <v/>
      </c>
      <c r="Z158" s="133" t="str">
        <f t="shared" si="449"/>
        <v/>
      </c>
      <c r="AA158" s="133" t="str">
        <f t="shared" si="434"/>
        <v/>
      </c>
      <c r="AB158" s="203" t="str">
        <f t="shared" si="435"/>
        <v/>
      </c>
      <c r="AC158" s="133" t="str">
        <f t="shared" si="450"/>
        <v/>
      </c>
      <c r="AD158" s="203" t="str">
        <f t="shared" si="443"/>
        <v/>
      </c>
      <c r="AE158" s="133" t="str">
        <f t="shared" si="436"/>
        <v/>
      </c>
      <c r="AF158" s="133" t="str">
        <f t="shared" si="451"/>
        <v/>
      </c>
      <c r="AG158" s="133" t="str">
        <f t="shared" si="452"/>
        <v/>
      </c>
      <c r="AH158" s="134" t="str">
        <f t="shared" si="453"/>
        <v/>
      </c>
      <c r="AI158" s="150"/>
      <c r="AL158" s="58"/>
      <c r="AM158" s="62"/>
      <c r="AN158" s="156">
        <f>AN143+$AO$3</f>
        <v>1.5000000000000004</v>
      </c>
      <c r="AO158" s="156">
        <f t="shared" ref="AO158:BB158" si="485">AO143+$AO$3</f>
        <v>2.4999999999999982</v>
      </c>
      <c r="AP158" s="156">
        <f t="shared" si="485"/>
        <v>3.4999999999999982</v>
      </c>
      <c r="AQ158" s="156">
        <f t="shared" si="485"/>
        <v>4.4999999999999982</v>
      </c>
      <c r="AR158" s="156">
        <f t="shared" si="485"/>
        <v>5.4999999999999982</v>
      </c>
      <c r="AS158" s="156">
        <f t="shared" si="485"/>
        <v>6.4999999999999982</v>
      </c>
      <c r="AT158" s="156">
        <f t="shared" si="485"/>
        <v>7.4999999999999982</v>
      </c>
      <c r="AU158" s="156">
        <f t="shared" si="485"/>
        <v>8.5000000000000071</v>
      </c>
      <c r="AV158" s="156">
        <f t="shared" si="485"/>
        <v>9.5000000000000071</v>
      </c>
      <c r="AW158" s="156">
        <f t="shared" si="485"/>
        <v>10.500000000000007</v>
      </c>
      <c r="AX158" s="156">
        <f t="shared" si="485"/>
        <v>11.500000000000007</v>
      </c>
      <c r="AY158" s="156">
        <f t="shared" si="485"/>
        <v>12.500000000000007</v>
      </c>
      <c r="AZ158" s="156">
        <f t="shared" si="485"/>
        <v>13.500000000000007</v>
      </c>
      <c r="BA158" s="156">
        <f t="shared" si="485"/>
        <v>14.500000000000007</v>
      </c>
      <c r="BB158" s="156">
        <f t="shared" si="485"/>
        <v>15.500000000000007</v>
      </c>
      <c r="BC158" s="46"/>
      <c r="BE158" s="46"/>
      <c r="BF158" s="46"/>
      <c r="BG158" s="46"/>
    </row>
    <row r="159" spans="1:70" ht="15.75" x14ac:dyDescent="0.3">
      <c r="A159" s="101" t="s">
        <v>100</v>
      </c>
      <c r="B159" s="102"/>
      <c r="C159" s="103">
        <f>MAX(C141:C158)</f>
        <v>1.5353741054218695</v>
      </c>
      <c r="D159" s="103">
        <f t="shared" ref="D159:Q159" si="486">MAX(D141:D158)</f>
        <v>0.75041491050010756</v>
      </c>
      <c r="E159" s="103">
        <f t="shared" si="486"/>
        <v>0.641545402684776</v>
      </c>
      <c r="F159" s="103">
        <f t="shared" si="486"/>
        <v>0.76890837141607438</v>
      </c>
      <c r="G159" s="103">
        <f t="shared" si="486"/>
        <v>0.83590953902082443</v>
      </c>
      <c r="H159" s="103">
        <f t="shared" si="486"/>
        <v>0.46789746375989938</v>
      </c>
      <c r="I159" s="103">
        <f t="shared" si="486"/>
        <v>0.54624424386869952</v>
      </c>
      <c r="J159" s="103">
        <f t="shared" si="486"/>
        <v>3.8294916395831815</v>
      </c>
      <c r="K159" s="103">
        <f t="shared" si="486"/>
        <v>2.4007867415403696</v>
      </c>
      <c r="L159" s="103">
        <f t="shared" si="486"/>
        <v>0.56853524361496111</v>
      </c>
      <c r="M159" s="103">
        <f t="shared" si="486"/>
        <v>0</v>
      </c>
      <c r="N159" s="103">
        <f t="shared" si="486"/>
        <v>0</v>
      </c>
      <c r="O159" s="103">
        <f t="shared" si="486"/>
        <v>0</v>
      </c>
      <c r="P159" s="103">
        <f t="shared" si="486"/>
        <v>0</v>
      </c>
      <c r="Q159" s="103">
        <f t="shared" si="486"/>
        <v>0</v>
      </c>
      <c r="R159" s="140"/>
      <c r="S159" s="20"/>
      <c r="U159" s="135"/>
      <c r="V159" s="191" t="str">
        <f t="shared" si="448"/>
        <v/>
      </c>
      <c r="W159" s="133" t="str">
        <f t="shared" si="431"/>
        <v/>
      </c>
      <c r="X159" s="205" t="str">
        <f t="shared" si="432"/>
        <v/>
      </c>
      <c r="Y159" s="133" t="str">
        <f t="shared" si="433"/>
        <v/>
      </c>
      <c r="Z159" s="133" t="str">
        <f t="shared" si="449"/>
        <v/>
      </c>
      <c r="AA159" s="133" t="str">
        <f t="shared" si="434"/>
        <v/>
      </c>
      <c r="AB159" s="203" t="str">
        <f t="shared" si="435"/>
        <v/>
      </c>
      <c r="AC159" s="133" t="str">
        <f t="shared" si="450"/>
        <v/>
      </c>
      <c r="AD159" s="203" t="str">
        <f t="shared" si="443"/>
        <v/>
      </c>
      <c r="AE159" s="133" t="str">
        <f t="shared" si="436"/>
        <v/>
      </c>
      <c r="AF159" s="133" t="str">
        <f t="shared" si="451"/>
        <v/>
      </c>
      <c r="AG159" s="133" t="str">
        <f t="shared" si="452"/>
        <v/>
      </c>
      <c r="AH159" s="134" t="str">
        <f t="shared" si="453"/>
        <v/>
      </c>
      <c r="AI159" s="150"/>
      <c r="AL159" s="58"/>
      <c r="AM159" s="113" t="str">
        <f t="shared" ref="AM159:BB159" si="487">B$29</f>
        <v>Set Point</v>
      </c>
      <c r="AN159" s="113" t="str">
        <f t="shared" si="487"/>
        <v>Lab A</v>
      </c>
      <c r="AO159" s="113" t="str">
        <f t="shared" si="487"/>
        <v>Lab B</v>
      </c>
      <c r="AP159" s="113" t="str">
        <f t="shared" si="487"/>
        <v>Lab C</v>
      </c>
      <c r="AQ159" s="113" t="str">
        <f t="shared" si="487"/>
        <v>Lab D</v>
      </c>
      <c r="AR159" s="113" t="str">
        <f t="shared" si="487"/>
        <v>Lab E</v>
      </c>
      <c r="AS159" s="113" t="str">
        <f t="shared" si="487"/>
        <v>Lab F</v>
      </c>
      <c r="AT159" s="113" t="str">
        <f t="shared" si="487"/>
        <v>Lab G</v>
      </c>
      <c r="AU159" s="113" t="str">
        <f t="shared" si="487"/>
        <v>Lab H</v>
      </c>
      <c r="AV159" s="113" t="str">
        <f t="shared" si="487"/>
        <v>Lab I</v>
      </c>
      <c r="AW159" s="113" t="str">
        <f t="shared" si="487"/>
        <v>Lab J</v>
      </c>
      <c r="AX159" s="113" t="str">
        <f t="shared" si="487"/>
        <v>Lab K</v>
      </c>
      <c r="AY159" s="113" t="str">
        <f t="shared" si="487"/>
        <v>Lab L</v>
      </c>
      <c r="AZ159" s="113" t="str">
        <f t="shared" si="487"/>
        <v>Lab M</v>
      </c>
      <c r="BA159" s="113" t="str">
        <f t="shared" si="487"/>
        <v>Lab N</v>
      </c>
      <c r="BB159" s="113" t="str">
        <f t="shared" si="487"/>
        <v>Lab O</v>
      </c>
      <c r="BC159" s="46"/>
    </row>
    <row r="160" spans="1:70" ht="15.75" x14ac:dyDescent="0.3">
      <c r="A160" s="8"/>
      <c r="B160" s="5"/>
      <c r="C160" s="25"/>
      <c r="D160" s="25"/>
      <c r="E160" s="25"/>
      <c r="F160" s="25"/>
      <c r="G160" s="25"/>
      <c r="H160" s="25"/>
      <c r="I160" s="25"/>
      <c r="J160" s="25"/>
      <c r="K160" s="25"/>
      <c r="L160" s="25"/>
      <c r="M160" s="25"/>
      <c r="N160" s="25"/>
      <c r="O160" s="25"/>
      <c r="P160" s="25"/>
      <c r="Q160" s="25"/>
      <c r="U160" s="135"/>
      <c r="V160" s="191" t="str">
        <f t="shared" si="448"/>
        <v/>
      </c>
      <c r="W160" s="151" t="str">
        <f t="shared" si="431"/>
        <v/>
      </c>
      <c r="X160" s="208" t="str">
        <f t="shared" si="432"/>
        <v/>
      </c>
      <c r="Y160" s="151" t="str">
        <f t="shared" si="433"/>
        <v/>
      </c>
      <c r="Z160" s="133" t="str">
        <f t="shared" si="449"/>
        <v/>
      </c>
      <c r="AA160" s="151" t="str">
        <f t="shared" si="434"/>
        <v/>
      </c>
      <c r="AB160" s="151" t="str">
        <f t="shared" si="435"/>
        <v/>
      </c>
      <c r="AC160" s="133" t="str">
        <f t="shared" si="450"/>
        <v/>
      </c>
      <c r="AD160" s="215" t="str">
        <f t="shared" si="443"/>
        <v/>
      </c>
      <c r="AE160" s="151" t="str">
        <f t="shared" si="436"/>
        <v/>
      </c>
      <c r="AF160" s="133" t="str">
        <f t="shared" si="451"/>
        <v/>
      </c>
      <c r="AG160" s="133" t="str">
        <f t="shared" si="452"/>
        <v/>
      </c>
      <c r="AH160" s="134" t="str">
        <f t="shared" si="453"/>
        <v/>
      </c>
      <c r="AI160" s="150"/>
      <c r="AL160" s="60" t="s">
        <v>112</v>
      </c>
      <c r="AM160" s="62">
        <f>B19</f>
        <v>100</v>
      </c>
      <c r="AN160" s="49">
        <f t="shared" ref="AN160:BB160" si="488">C41</f>
        <v>6.4789067793213834E-2</v>
      </c>
      <c r="AO160" s="68">
        <f t="shared" si="488"/>
        <v>9.3756199598135123E-2</v>
      </c>
      <c r="AP160" s="68">
        <f t="shared" si="488"/>
        <v>6.9371224343454177E-2</v>
      </c>
      <c r="AQ160" s="68">
        <f t="shared" si="488"/>
        <v>0.19236937597122492</v>
      </c>
      <c r="AR160" s="68">
        <f t="shared" si="488"/>
        <v>0.01</v>
      </c>
      <c r="AS160" s="68">
        <f t="shared" si="488"/>
        <v>4.0187209446026252E-2</v>
      </c>
      <c r="AT160" s="68">
        <f t="shared" si="488"/>
        <v>0.182</v>
      </c>
      <c r="AU160" s="68">
        <f t="shared" si="488"/>
        <v>9.9323212843335909E-2</v>
      </c>
      <c r="AV160" s="68">
        <f t="shared" si="488"/>
        <v>3.7762515053169528E-2</v>
      </c>
      <c r="AW160" s="68">
        <f t="shared" si="488"/>
        <v>0.102428163211744</v>
      </c>
      <c r="AX160" s="68" t="str">
        <f t="shared" si="488"/>
        <v>[-]</v>
      </c>
      <c r="AY160" s="68" t="str">
        <f t="shared" si="488"/>
        <v>[-]</v>
      </c>
      <c r="AZ160" s="68" t="str">
        <f t="shared" si="488"/>
        <v>[-]</v>
      </c>
      <c r="BA160" s="68" t="str">
        <f t="shared" si="488"/>
        <v>[-]</v>
      </c>
      <c r="BB160" s="68" t="str">
        <f t="shared" si="488"/>
        <v>[-]</v>
      </c>
      <c r="BC160" s="46"/>
    </row>
    <row r="161" spans="1:70" ht="16.5" thickBot="1" x14ac:dyDescent="0.35">
      <c r="A161" s="8"/>
      <c r="B161" s="2" t="s">
        <v>74</v>
      </c>
      <c r="U161" s="131" t="str">
        <f>I29</f>
        <v>Lab G</v>
      </c>
      <c r="V161" s="190">
        <f t="shared" ref="V161:V162" si="489">IF(I31="[-]","",I31)</f>
        <v>-0.25</v>
      </c>
      <c r="W161" s="131">
        <f t="shared" ref="W161:W178" si="490">IF(I119="[-]","",I119/2)</f>
        <v>6.1864701842458986E-2</v>
      </c>
      <c r="X161" s="206">
        <f t="shared" ref="X161:X178" si="491">IF(V161="","",IF(OR(W161&lt;0,I97=-1),"",V161/W161^2))</f>
        <v>-65.321200880487581</v>
      </c>
      <c r="Y161" s="131">
        <f t="shared" ref="Y161:Y178" si="492">IF(W161="","",IF(OR(W161&lt;0,I97=-1),"",1/W161^2))</f>
        <v>261.28480352195032</v>
      </c>
      <c r="Z161" s="131">
        <f>IF(Y161="","",Y161/X325)</f>
        <v>3.4029243355072673E-2</v>
      </c>
      <c r="AA161" s="131">
        <f t="shared" ref="AA161:AA178" si="493">IF(V161="","",IF(OR(W161&lt;0,I97=-1),"",Z161*V161))</f>
        <v>-8.5073108387681683E-3</v>
      </c>
      <c r="AB161" s="207">
        <f t="shared" ref="AB161:AB178" si="494">IF(V161="","",IF(OR(W161&lt;0,I97=-1),"",(V161-Y325)^2/W161^2))</f>
        <v>2.6876083800191162</v>
      </c>
      <c r="AC161" s="131">
        <f>IF(V161="","",V161-Y325)</f>
        <v>-0.10142053974301943</v>
      </c>
      <c r="AD161" s="207">
        <f>IF(W161="","",IF(W161&lt;0,W161^2+AB325,W161^2-AB325))</f>
        <v>3.6970032073211515E-3</v>
      </c>
      <c r="AE161" s="131">
        <f t="shared" ref="AE161:AE178" si="495">IF(W161="","",IF(OR(W161&lt;0,I97=-1),"",AC325+(1-2*Z161)*W161^2))</f>
        <v>3.9395851433725775E-3</v>
      </c>
      <c r="AF161" s="131">
        <f t="shared" si="437"/>
        <v>0.12160597365789481</v>
      </c>
      <c r="AG161" s="131">
        <f t="shared" si="438"/>
        <v>0.12553222922218146</v>
      </c>
      <c r="AH161" s="132">
        <f t="shared" si="439"/>
        <v>-0.83400952019296692</v>
      </c>
      <c r="AI161" s="150"/>
      <c r="AL161" s="60" t="s">
        <v>107</v>
      </c>
      <c r="AM161" s="79">
        <f t="shared" ref="AM161:AM167" si="496">AM160</f>
        <v>100</v>
      </c>
      <c r="AN161" s="68">
        <f t="shared" ref="AN161:BB161" si="497">C63</f>
        <v>5.000000000000001E-2</v>
      </c>
      <c r="AO161" s="68">
        <f t="shared" si="497"/>
        <v>8.1666666666666665E-2</v>
      </c>
      <c r="AP161" s="68">
        <f t="shared" si="497"/>
        <v>0.15</v>
      </c>
      <c r="AQ161" s="68">
        <f t="shared" si="497"/>
        <v>0.10000000000000002</v>
      </c>
      <c r="AR161" s="68">
        <f t="shared" si="497"/>
        <v>0.09</v>
      </c>
      <c r="AS161" s="68">
        <f t="shared" si="497"/>
        <v>0.13</v>
      </c>
      <c r="AT161" s="68">
        <f t="shared" si="497"/>
        <v>0.11</v>
      </c>
      <c r="AU161" s="68">
        <f t="shared" si="497"/>
        <v>0.03</v>
      </c>
      <c r="AV161" s="68">
        <f t="shared" si="497"/>
        <v>2.5000000000000005E-2</v>
      </c>
      <c r="AW161" s="68">
        <f t="shared" si="497"/>
        <v>0.11</v>
      </c>
      <c r="AX161" s="68" t="str">
        <f t="shared" si="497"/>
        <v>[-]</v>
      </c>
      <c r="AY161" s="68" t="str">
        <f t="shared" si="497"/>
        <v>[-]</v>
      </c>
      <c r="AZ161" s="68" t="str">
        <f t="shared" si="497"/>
        <v>[-]</v>
      </c>
      <c r="BA161" s="68" t="str">
        <f t="shared" si="497"/>
        <v>[-]</v>
      </c>
      <c r="BB161" s="68" t="str">
        <f t="shared" si="497"/>
        <v>[-]</v>
      </c>
      <c r="BC161" s="46"/>
    </row>
    <row r="162" spans="1:70" ht="15.75" x14ac:dyDescent="0.3">
      <c r="A162" s="8"/>
      <c r="B162" s="85" t="s">
        <v>17</v>
      </c>
      <c r="C162" s="85" t="str">
        <f t="shared" ref="C162:Q162" si="498">C29</f>
        <v>Lab A</v>
      </c>
      <c r="D162" s="85" t="str">
        <f t="shared" si="498"/>
        <v>Lab B</v>
      </c>
      <c r="E162" s="85" t="str">
        <f t="shared" si="498"/>
        <v>Lab C</v>
      </c>
      <c r="F162" s="85" t="str">
        <f t="shared" si="498"/>
        <v>Lab D</v>
      </c>
      <c r="G162" s="85" t="str">
        <f t="shared" si="498"/>
        <v>Lab E</v>
      </c>
      <c r="H162" s="85" t="str">
        <f t="shared" si="498"/>
        <v>Lab F</v>
      </c>
      <c r="I162" s="85" t="str">
        <f t="shared" si="498"/>
        <v>Lab G</v>
      </c>
      <c r="J162" s="85" t="str">
        <f t="shared" si="498"/>
        <v>Lab H</v>
      </c>
      <c r="K162" s="85" t="str">
        <f t="shared" si="498"/>
        <v>Lab I</v>
      </c>
      <c r="L162" s="85" t="str">
        <f t="shared" si="498"/>
        <v>Lab J</v>
      </c>
      <c r="M162" s="85" t="str">
        <f t="shared" si="498"/>
        <v>Lab K</v>
      </c>
      <c r="N162" s="85" t="str">
        <f t="shared" si="498"/>
        <v>Lab L</v>
      </c>
      <c r="O162" s="85" t="str">
        <f t="shared" si="498"/>
        <v>Lab M</v>
      </c>
      <c r="P162" s="85" t="str">
        <f t="shared" si="498"/>
        <v>Lab N</v>
      </c>
      <c r="Q162" s="85" t="str">
        <f t="shared" si="498"/>
        <v>Lab O</v>
      </c>
      <c r="R162" s="138"/>
      <c r="S162" s="18"/>
      <c r="U162" s="135"/>
      <c r="V162" s="191">
        <f t="shared" si="489"/>
        <v>-0.21</v>
      </c>
      <c r="W162" s="133">
        <f t="shared" si="490"/>
        <v>6.185000294969073E-2</v>
      </c>
      <c r="X162" s="205">
        <f t="shared" si="491"/>
        <v>-54.895891883776308</v>
      </c>
      <c r="Y162" s="133">
        <f t="shared" si="492"/>
        <v>261.40900897036335</v>
      </c>
      <c r="Z162" s="133">
        <f t="shared" ref="Z162" si="499">IF(Y162="","",Y162/X326)</f>
        <v>3.4232187987083315E-2</v>
      </c>
      <c r="AA162" s="133">
        <f t="shared" si="493"/>
        <v>-7.1887594772874963E-3</v>
      </c>
      <c r="AB162" s="203">
        <f t="shared" si="494"/>
        <v>2.5632701120338868</v>
      </c>
      <c r="AC162" s="133">
        <f t="shared" ref="AC162" si="500">IF(V162="","",V162-Y326)</f>
        <v>-9.9023189685192553E-2</v>
      </c>
      <c r="AD162" s="203">
        <f t="shared" ref="AD162:AD178" si="501">IF(W162="","",IF(W162&lt;0,W162^2+AB326,W162^2-AB326))</f>
        <v>3.6944702702362041E-3</v>
      </c>
      <c r="AE162" s="133">
        <f t="shared" si="495"/>
        <v>3.8963170014662922E-3</v>
      </c>
      <c r="AF162" s="133">
        <f t="shared" ref="AF162" si="502">IF(AD162="","",2*SQRT(AD162))</f>
        <v>0.12156430841716995</v>
      </c>
      <c r="AG162" s="133">
        <f t="shared" ref="AG162" si="503">IF(AE162="","",2*SQRT(AE162))</f>
        <v>0.12484097086239425</v>
      </c>
      <c r="AH162" s="134">
        <f t="shared" ref="AH162" si="504">IF(V162="","",AC162/AF162)</f>
        <v>-0.81457453239791844</v>
      </c>
      <c r="AI162" s="150"/>
      <c r="AL162" s="60" t="s">
        <v>105</v>
      </c>
      <c r="AM162" s="79">
        <f t="shared" si="496"/>
        <v>100</v>
      </c>
      <c r="AN162" s="49">
        <f t="shared" ref="AN162:BB162" si="505">C85</f>
        <v>9.9011551267538956E-3</v>
      </c>
      <c r="AO162" s="68">
        <f t="shared" si="505"/>
        <v>1.2478560892366932E-2</v>
      </c>
      <c r="AP162" s="68">
        <f t="shared" si="505"/>
        <v>4.7754706710480266E-3</v>
      </c>
      <c r="AQ162" s="68">
        <f t="shared" si="505"/>
        <v>2.3182947836505332E-3</v>
      </c>
      <c r="AR162" s="68">
        <f t="shared" si="505"/>
        <v>8.726776032099948E-3</v>
      </c>
      <c r="AS162" s="68">
        <f t="shared" si="505"/>
        <v>7.1573649806781672E-4</v>
      </c>
      <c r="AT162" s="68">
        <f t="shared" si="505"/>
        <v>2.9136163459772389E-4</v>
      </c>
      <c r="AU162" s="68">
        <f t="shared" si="505"/>
        <v>2.1610470728525875E-2</v>
      </c>
      <c r="AV162" s="68">
        <f t="shared" si="505"/>
        <v>5.0631645655695254E-4</v>
      </c>
      <c r="AW162" s="68">
        <f t="shared" si="505"/>
        <v>1.3333333333333334E-2</v>
      </c>
      <c r="AX162" s="68" t="str">
        <f t="shared" si="505"/>
        <v>[-]</v>
      </c>
      <c r="AY162" s="68" t="str">
        <f t="shared" si="505"/>
        <v>[-]</v>
      </c>
      <c r="AZ162" s="68" t="str">
        <f t="shared" si="505"/>
        <v>[-]</v>
      </c>
      <c r="BA162" s="68" t="str">
        <f t="shared" si="505"/>
        <v>[-]</v>
      </c>
      <c r="BB162" s="68" t="str">
        <f t="shared" si="505"/>
        <v>[-]</v>
      </c>
      <c r="BC162" s="46"/>
    </row>
    <row r="163" spans="1:70" ht="16.5" thickBot="1" x14ac:dyDescent="0.35">
      <c r="A163" s="8"/>
      <c r="B163" s="99"/>
      <c r="C163" s="99"/>
      <c r="D163" s="99"/>
      <c r="E163" s="99"/>
      <c r="F163" s="99"/>
      <c r="G163" s="99"/>
      <c r="H163" s="99"/>
      <c r="I163" s="99"/>
      <c r="J163" s="99"/>
      <c r="K163" s="99"/>
      <c r="L163" s="99"/>
      <c r="M163" s="100"/>
      <c r="N163" s="100"/>
      <c r="O163" s="100"/>
      <c r="P163" s="100"/>
      <c r="Q163" s="100"/>
      <c r="R163" s="139"/>
      <c r="S163" s="17"/>
      <c r="U163" s="135"/>
      <c r="V163" s="191">
        <f t="shared" ref="V163:V178" si="506">IF(I33="[-]","",I33)</f>
        <v>-0.18</v>
      </c>
      <c r="W163" s="133">
        <f t="shared" si="490"/>
        <v>6.1858069656827989E-2</v>
      </c>
      <c r="X163" s="205">
        <f t="shared" si="491"/>
        <v>-47.041350199203329</v>
      </c>
      <c r="Y163" s="133">
        <f t="shared" si="492"/>
        <v>261.34083444001851</v>
      </c>
      <c r="Z163" s="133">
        <f t="shared" ref="Z163:Z178" si="507">IF(Y163="","",Y163/X327)</f>
        <v>3.4208742615664145E-2</v>
      </c>
      <c r="AA163" s="133">
        <f t="shared" si="493"/>
        <v>-6.1575736708195461E-3</v>
      </c>
      <c r="AB163" s="203">
        <f t="shared" si="494"/>
        <v>1.9899307587813253</v>
      </c>
      <c r="AC163" s="133">
        <f t="shared" ref="AC163:AC178" si="508">IF(V163="","",V163-Y327)</f>
        <v>-8.726002755834536E-2</v>
      </c>
      <c r="AD163" s="203">
        <f t="shared" si="501"/>
        <v>3.6955237380096408E-3</v>
      </c>
      <c r="AE163" s="133">
        <f t="shared" si="495"/>
        <v>3.863370492337293E-3</v>
      </c>
      <c r="AF163" s="133">
        <f t="shared" ref="AF163:AF178" si="509">IF(AD163="","",2*SQRT(AD163))</f>
        <v>0.12158163904158623</v>
      </c>
      <c r="AG163" s="133">
        <f t="shared" ref="AG163:AG178" si="510">IF(AE163="","",2*SQRT(AE163))</f>
        <v>0.12431203469233851</v>
      </c>
      <c r="AH163" s="134">
        <f t="shared" ref="AH163:AH178" si="511">IF(V163="","",AC163/AF163)</f>
        <v>-0.71770728085429591</v>
      </c>
      <c r="AI163" s="150"/>
      <c r="AL163" s="60" t="s">
        <v>108</v>
      </c>
      <c r="AM163" s="79">
        <f t="shared" si="496"/>
        <v>100</v>
      </c>
      <c r="AN163" s="49">
        <f t="shared" ref="AN163:BB163" si="512">C129</f>
        <v>7.8727586479226244E-2</v>
      </c>
      <c r="AO163" s="68">
        <f t="shared" si="512"/>
        <v>0.10210366754621968</v>
      </c>
      <c r="AP163" s="68">
        <f t="shared" si="512"/>
        <v>0.16162550887817811</v>
      </c>
      <c r="AQ163" s="68">
        <f t="shared" si="512"/>
        <v>0.11664207855960003</v>
      </c>
      <c r="AR163" s="68">
        <f t="shared" si="512"/>
        <v>0.10851800136343479</v>
      </c>
      <c r="AS163" s="68">
        <f t="shared" si="512"/>
        <v>0.14317999957652838</v>
      </c>
      <c r="AT163" s="68">
        <f t="shared" si="512"/>
        <v>0.12529997961533001</v>
      </c>
      <c r="AU163" s="68">
        <f t="shared" si="512"/>
        <v>7.0477034877387351E-2</v>
      </c>
      <c r="AV163" s="68">
        <f t="shared" si="512"/>
        <v>6.5001971942043268E-2</v>
      </c>
      <c r="AW163" s="68">
        <f t="shared" si="512"/>
        <v>0.12600705447623867</v>
      </c>
      <c r="AX163" s="68" t="str">
        <f t="shared" si="512"/>
        <v>[-]</v>
      </c>
      <c r="AY163" s="68" t="str">
        <f t="shared" si="512"/>
        <v>[-]</v>
      </c>
      <c r="AZ163" s="68" t="str">
        <f t="shared" si="512"/>
        <v>[-]</v>
      </c>
      <c r="BA163" s="68" t="str">
        <f t="shared" si="512"/>
        <v>[-]</v>
      </c>
      <c r="BB163" s="68" t="str">
        <f t="shared" si="512"/>
        <v>[-]</v>
      </c>
      <c r="BC163" s="46"/>
    </row>
    <row r="164" spans="1:70" ht="16.5" thickTop="1" x14ac:dyDescent="0.3">
      <c r="A164" s="8"/>
      <c r="B164" s="97">
        <f t="shared" ref="B164:B181" si="513">B9</f>
        <v>10000</v>
      </c>
      <c r="C164" s="42">
        <f t="shared" ref="C164:Q164" si="514">IF(C31="[-]","[-]",C31-$V31)</f>
        <v>-6.2091431543919551E-2</v>
      </c>
      <c r="D164" s="42">
        <f t="shared" si="514"/>
        <v>-2.5235251764179623E-3</v>
      </c>
      <c r="E164" s="42">
        <f t="shared" si="514"/>
        <v>2.8579460256980577E-2</v>
      </c>
      <c r="F164" s="42">
        <f t="shared" si="514"/>
        <v>2.0792898653086089E-2</v>
      </c>
      <c r="G164" s="42">
        <f t="shared" si="514"/>
        <v>-3.1420539743019421E-2</v>
      </c>
      <c r="H164" s="42">
        <f t="shared" si="514"/>
        <v>3.7969777303447208E-2</v>
      </c>
      <c r="I164" s="42">
        <f t="shared" si="514"/>
        <v>-0.10142053974301943</v>
      </c>
      <c r="J164" s="42">
        <f t="shared" si="514"/>
        <v>1.8011750610753108E-2</v>
      </c>
      <c r="K164" s="42">
        <f t="shared" si="514"/>
        <v>-1.425965747268243E-2</v>
      </c>
      <c r="L164" s="42">
        <f t="shared" si="514"/>
        <v>8.7016135144325824E-2</v>
      </c>
      <c r="M164" s="42" t="str">
        <f t="shared" si="514"/>
        <v>[-]</v>
      </c>
      <c r="N164" s="42" t="str">
        <f t="shared" si="514"/>
        <v>[-]</v>
      </c>
      <c r="O164" s="42" t="str">
        <f t="shared" si="514"/>
        <v>[-]</v>
      </c>
      <c r="P164" s="42" t="str">
        <f t="shared" si="514"/>
        <v>[-]</v>
      </c>
      <c r="Q164" s="42" t="str">
        <f t="shared" si="514"/>
        <v>[-]</v>
      </c>
      <c r="R164" s="140"/>
      <c r="S164" s="20"/>
      <c r="U164" s="135"/>
      <c r="V164" s="191">
        <f t="shared" si="506"/>
        <v>-0.13</v>
      </c>
      <c r="W164" s="133">
        <f t="shared" si="490"/>
        <v>6.1848405327384399E-2</v>
      </c>
      <c r="X164" s="205">
        <f t="shared" si="491"/>
        <v>-33.984926845157112</v>
      </c>
      <c r="Y164" s="133">
        <f t="shared" si="492"/>
        <v>261.42251419351624</v>
      </c>
      <c r="Z164" s="133">
        <f t="shared" si="507"/>
        <v>3.3755040872536154E-2</v>
      </c>
      <c r="AA164" s="133">
        <f t="shared" si="493"/>
        <v>-4.3881553134297001E-3</v>
      </c>
      <c r="AB164" s="203">
        <f t="shared" si="494"/>
        <v>0.19137158574881782</v>
      </c>
      <c r="AC164" s="133">
        <f t="shared" si="508"/>
        <v>-2.7056227015605797E-2</v>
      </c>
      <c r="AD164" s="203">
        <f t="shared" si="501"/>
        <v>3.6961046071655769E-3</v>
      </c>
      <c r="AE164" s="133">
        <f t="shared" si="495"/>
        <v>3.8649851933025875E-3</v>
      </c>
      <c r="AF164" s="133">
        <f t="shared" si="509"/>
        <v>0.121591193877938</v>
      </c>
      <c r="AG164" s="133">
        <f t="shared" si="510"/>
        <v>0.12433801017070505</v>
      </c>
      <c r="AH164" s="134">
        <f t="shared" si="511"/>
        <v>-0.22251798138249046</v>
      </c>
      <c r="AI164" s="150"/>
      <c r="AL164" s="60" t="s">
        <v>109</v>
      </c>
      <c r="AM164" s="79">
        <f t="shared" si="496"/>
        <v>100</v>
      </c>
      <c r="AN164" s="49">
        <f t="shared" ref="AN164:BB164" si="515">C151</f>
        <v>1.2162290693523228</v>
      </c>
      <c r="AO164" s="68">
        <f t="shared" si="515"/>
        <v>0.75041491050010756</v>
      </c>
      <c r="AP164" s="68">
        <f t="shared" si="515"/>
        <v>0.4012649509920701</v>
      </c>
      <c r="AQ164" s="68">
        <f t="shared" si="515"/>
        <v>0.60044770719055129</v>
      </c>
      <c r="AR164" s="68">
        <f t="shared" si="515"/>
        <v>0.67368130171894525</v>
      </c>
      <c r="AS164" s="68">
        <f t="shared" si="515"/>
        <v>0.46157129875074943</v>
      </c>
      <c r="AT164" s="68">
        <f t="shared" si="515"/>
        <v>0.54546097659861092</v>
      </c>
      <c r="AU164" s="68">
        <f t="shared" si="515"/>
        <v>2.1257710875790918</v>
      </c>
      <c r="AV164" s="68">
        <f t="shared" si="515"/>
        <v>2.4000854505968503</v>
      </c>
      <c r="AW164" s="68">
        <f t="shared" si="515"/>
        <v>0.5587602701389629</v>
      </c>
      <c r="AX164" s="68" t="str">
        <f t="shared" si="515"/>
        <v>[-]</v>
      </c>
      <c r="AY164" s="68" t="str">
        <f t="shared" si="515"/>
        <v>[-]</v>
      </c>
      <c r="AZ164" s="68" t="str">
        <f t="shared" si="515"/>
        <v>[-]</v>
      </c>
      <c r="BA164" s="68" t="str">
        <f t="shared" si="515"/>
        <v>[-]</v>
      </c>
      <c r="BB164" s="68" t="str">
        <f t="shared" si="515"/>
        <v>[-]</v>
      </c>
      <c r="BC164" s="46"/>
      <c r="BH164" s="15"/>
      <c r="BI164" s="79"/>
      <c r="BJ164" s="79"/>
      <c r="BK164" s="79"/>
      <c r="BL164" s="79"/>
      <c r="BM164" s="79"/>
      <c r="BN164" s="79"/>
      <c r="BO164" s="79"/>
      <c r="BP164" s="79"/>
      <c r="BQ164" s="79"/>
      <c r="BR164" s="79"/>
    </row>
    <row r="165" spans="1:70" ht="15.75" x14ac:dyDescent="0.3">
      <c r="A165" s="8"/>
      <c r="B165" s="97">
        <f t="shared" si="513"/>
        <v>7500</v>
      </c>
      <c r="C165" s="42">
        <f t="shared" ref="C165:Q165" si="516">IF(C32="[-]","[-]",C32-$V32)</f>
        <v>-4.2697409802960995E-2</v>
      </c>
      <c r="D165" s="42">
        <f t="shared" si="516"/>
        <v>-5.3314501149984289E-3</v>
      </c>
      <c r="E165" s="42">
        <f t="shared" si="516"/>
        <v>4.0976810314807433E-2</v>
      </c>
      <c r="F165" s="42">
        <f t="shared" si="516"/>
        <v>8.4484295636182427E-3</v>
      </c>
      <c r="G165" s="42">
        <f t="shared" si="516"/>
        <v>-2.9023189685192574E-2</v>
      </c>
      <c r="H165" s="42">
        <f t="shared" si="516"/>
        <v>1.8147505682655954E-2</v>
      </c>
      <c r="I165" s="42">
        <f t="shared" si="516"/>
        <v>-9.9023189685192553E-2</v>
      </c>
      <c r="J165" s="42">
        <f t="shared" si="516"/>
        <v>1.4921722106816526E-2</v>
      </c>
      <c r="K165" s="42">
        <f t="shared" si="516"/>
        <v>-9.8293764406467976E-3</v>
      </c>
      <c r="L165" s="42">
        <f t="shared" si="516"/>
        <v>9.1985646953897549E-2</v>
      </c>
      <c r="M165" s="42" t="str">
        <f t="shared" si="516"/>
        <v>[-]</v>
      </c>
      <c r="N165" s="42" t="str">
        <f t="shared" si="516"/>
        <v>[-]</v>
      </c>
      <c r="O165" s="42" t="str">
        <f t="shared" si="516"/>
        <v>[-]</v>
      </c>
      <c r="P165" s="42" t="str">
        <f t="shared" si="516"/>
        <v>[-]</v>
      </c>
      <c r="Q165" s="42" t="str">
        <f t="shared" si="516"/>
        <v>[-]</v>
      </c>
      <c r="R165" s="140"/>
      <c r="S165" s="20"/>
      <c r="U165" s="135"/>
      <c r="V165" s="191">
        <f t="shared" si="506"/>
        <v>-0.05</v>
      </c>
      <c r="W165" s="133">
        <f t="shared" si="490"/>
        <v>6.1849455703486614E-2</v>
      </c>
      <c r="X165" s="205">
        <f t="shared" si="491"/>
        <v>-13.070681745170875</v>
      </c>
      <c r="Y165" s="133">
        <f t="shared" si="492"/>
        <v>261.41363490341752</v>
      </c>
      <c r="Z165" s="133">
        <f t="shared" si="507"/>
        <v>3.5913436409422073E-2</v>
      </c>
      <c r="AA165" s="133">
        <f t="shared" si="493"/>
        <v>-1.7956718204711038E-3</v>
      </c>
      <c r="AB165" s="203">
        <f t="shared" si="494"/>
        <v>3.9753556532519177E-2</v>
      </c>
      <c r="AC165" s="133">
        <f t="shared" si="508"/>
        <v>1.2331726279806089E-2</v>
      </c>
      <c r="AD165" s="203">
        <f t="shared" si="501"/>
        <v>3.6879735211469426E-3</v>
      </c>
      <c r="AE165" s="133">
        <f t="shared" si="495"/>
        <v>3.7497482760100241E-3</v>
      </c>
      <c r="AF165" s="133">
        <f t="shared" si="509"/>
        <v>0.12145737558743713</v>
      </c>
      <c r="AG165" s="133">
        <f t="shared" si="510"/>
        <v>0.12247037643463049</v>
      </c>
      <c r="AH165" s="134">
        <f t="shared" si="511"/>
        <v>0.10153130857770332</v>
      </c>
      <c r="AI165" s="150"/>
      <c r="AL165" s="60" t="s">
        <v>113</v>
      </c>
      <c r="AM165" s="79">
        <f t="shared" si="496"/>
        <v>100</v>
      </c>
      <c r="AN165" s="49">
        <f t="shared" ref="AN165:BB165" si="517">C174</f>
        <v>-1.5805482408063107E-2</v>
      </c>
      <c r="AO165" s="68">
        <f t="shared" si="517"/>
        <v>1.3161649396858183E-2</v>
      </c>
      <c r="AP165" s="68">
        <f t="shared" si="517"/>
        <v>-1.1223325857822763E-2</v>
      </c>
      <c r="AQ165" s="68">
        <f t="shared" si="517"/>
        <v>0.11177482576994797</v>
      </c>
      <c r="AR165" s="68">
        <f t="shared" si="517"/>
        <v>-7.0594550201276945E-2</v>
      </c>
      <c r="AS165" s="68">
        <f t="shared" si="517"/>
        <v>-4.0407340755250688E-2</v>
      </c>
      <c r="AT165" s="68">
        <f t="shared" si="517"/>
        <v>0.10140544979872305</v>
      </c>
      <c r="AU165" s="68">
        <f t="shared" si="517"/>
        <v>1.8728662642058969E-2</v>
      </c>
      <c r="AV165" s="68">
        <f t="shared" si="517"/>
        <v>-4.2832035148107413E-2</v>
      </c>
      <c r="AW165" s="68">
        <f t="shared" si="517"/>
        <v>2.1833613010467059E-2</v>
      </c>
      <c r="AX165" s="68" t="str">
        <f t="shared" si="517"/>
        <v>[-]</v>
      </c>
      <c r="AY165" s="68" t="str">
        <f t="shared" si="517"/>
        <v>[-]</v>
      </c>
      <c r="AZ165" s="68" t="str">
        <f t="shared" si="517"/>
        <v>[-]</v>
      </c>
      <c r="BA165" s="68" t="str">
        <f t="shared" si="517"/>
        <v>[-]</v>
      </c>
      <c r="BB165" s="68" t="str">
        <f t="shared" si="517"/>
        <v>[-]</v>
      </c>
      <c r="BC165" s="46"/>
      <c r="BE165" s="46"/>
      <c r="BF165" s="46"/>
      <c r="BG165" s="46"/>
    </row>
    <row r="166" spans="1:70" ht="15.75" x14ac:dyDescent="0.3">
      <c r="A166" s="8"/>
      <c r="B166" s="97">
        <f t="shared" si="513"/>
        <v>5000</v>
      </c>
      <c r="C166" s="42">
        <f t="shared" ref="C166:Q166" si="518">IF(C33="[-]","[-]",C33-$V33)</f>
        <v>-2.5837925940088352E-2</v>
      </c>
      <c r="D166" s="42">
        <f t="shared" si="518"/>
        <v>-3.1677698122104109E-3</v>
      </c>
      <c r="E166" s="42">
        <f t="shared" si="518"/>
        <v>3.9406639108321297E-2</v>
      </c>
      <c r="F166" s="42">
        <f t="shared" si="518"/>
        <v>-2.0186995121373869E-3</v>
      </c>
      <c r="G166" s="42">
        <f t="shared" si="518"/>
        <v>-3.7260027558345371E-2</v>
      </c>
      <c r="H166" s="42">
        <f t="shared" si="518"/>
        <v>3.1491634805551401E-2</v>
      </c>
      <c r="I166" s="42">
        <f t="shared" si="518"/>
        <v>-8.726002755834536E-2</v>
      </c>
      <c r="J166" s="42">
        <f t="shared" si="518"/>
        <v>1.6487578262815591E-2</v>
      </c>
      <c r="K166" s="42">
        <f t="shared" si="518"/>
        <v>-1.3232341615070184E-2</v>
      </c>
      <c r="L166" s="42">
        <f t="shared" si="518"/>
        <v>8.4691207628137199E-2</v>
      </c>
      <c r="M166" s="42" t="str">
        <f t="shared" si="518"/>
        <v>[-]</v>
      </c>
      <c r="N166" s="42" t="str">
        <f t="shared" si="518"/>
        <v>[-]</v>
      </c>
      <c r="O166" s="42" t="str">
        <f t="shared" si="518"/>
        <v>[-]</v>
      </c>
      <c r="P166" s="42" t="str">
        <f t="shared" si="518"/>
        <v>[-]</v>
      </c>
      <c r="Q166" s="42" t="str">
        <f t="shared" si="518"/>
        <v>[-]</v>
      </c>
      <c r="R166" s="140"/>
      <c r="S166" s="20"/>
      <c r="U166" s="135"/>
      <c r="V166" s="191">
        <f t="shared" si="506"/>
        <v>-0.11</v>
      </c>
      <c r="W166" s="133">
        <f t="shared" si="490"/>
        <v>6.3707421239404455E-2</v>
      </c>
      <c r="X166" s="205">
        <f t="shared" si="491"/>
        <v>-27.102704697557318</v>
      </c>
      <c r="Y166" s="133">
        <f t="shared" si="492"/>
        <v>246.38822452324834</v>
      </c>
      <c r="Z166" s="133">
        <f t="shared" si="507"/>
        <v>3.7026805500155947E-2</v>
      </c>
      <c r="AA166" s="133">
        <f t="shared" si="493"/>
        <v>-4.0729486050171543E-3</v>
      </c>
      <c r="AB166" s="203">
        <f t="shared" si="494"/>
        <v>9.0348925282312989E-2</v>
      </c>
      <c r="AC166" s="133">
        <f t="shared" si="508"/>
        <v>1.914923908234227E-2</v>
      </c>
      <c r="AD166" s="203">
        <f t="shared" si="501"/>
        <v>3.9083572129437593E-3</v>
      </c>
      <c r="AE166" s="133">
        <f t="shared" si="495"/>
        <v>4.2410597953264862E-3</v>
      </c>
      <c r="AF166" s="133">
        <f t="shared" si="509"/>
        <v>0.12503371086141143</v>
      </c>
      <c r="AG166" s="133">
        <f t="shared" si="510"/>
        <v>0.13024683942923893</v>
      </c>
      <c r="AH166" s="134">
        <f t="shared" si="511"/>
        <v>0.15315260940761385</v>
      </c>
      <c r="AI166" s="150"/>
      <c r="AL166" s="60" t="s">
        <v>110</v>
      </c>
      <c r="AM166" s="79">
        <f t="shared" si="496"/>
        <v>100</v>
      </c>
      <c r="AN166" s="49">
        <f t="shared" ref="AN166:BB166" si="519">C196</f>
        <v>7.2534069991242622E-2</v>
      </c>
      <c r="AO166" s="68">
        <f t="shared" si="519"/>
        <v>9.7407994348715499E-2</v>
      </c>
      <c r="AP166" s="68">
        <f t="shared" si="519"/>
        <v>0.15870086186527302</v>
      </c>
      <c r="AQ166" s="68">
        <f t="shared" si="519"/>
        <v>0.11255457754953523</v>
      </c>
      <c r="AR166" s="68">
        <f t="shared" si="519"/>
        <v>0.1041120312767207</v>
      </c>
      <c r="AS166" s="68">
        <f t="shared" si="519"/>
        <v>0.13987019237630693</v>
      </c>
      <c r="AT166" s="68">
        <f t="shared" si="519"/>
        <v>0.12150408770182407</v>
      </c>
      <c r="AU166" s="68">
        <f t="shared" si="519"/>
        <v>6.3483626879368746E-2</v>
      </c>
      <c r="AV166" s="68">
        <f t="shared" si="519"/>
        <v>5.7344701525115789E-2</v>
      </c>
      <c r="AW166" s="68">
        <f t="shared" si="519"/>
        <v>0.12223312241135058</v>
      </c>
      <c r="AX166" s="68" t="str">
        <f t="shared" si="519"/>
        <v>[-]</v>
      </c>
      <c r="AY166" s="68" t="str">
        <f t="shared" si="519"/>
        <v>[-]</v>
      </c>
      <c r="AZ166" s="68" t="str">
        <f t="shared" si="519"/>
        <v>[-]</v>
      </c>
      <c r="BA166" s="68" t="str">
        <f t="shared" si="519"/>
        <v>[-]</v>
      </c>
      <c r="BB166" s="68" t="str">
        <f t="shared" si="519"/>
        <v>[-]</v>
      </c>
      <c r="BC166" s="46"/>
      <c r="BE166" s="46"/>
      <c r="BF166" s="46"/>
      <c r="BG166" s="46"/>
      <c r="BH166" s="48" t="s">
        <v>45</v>
      </c>
      <c r="BI166" s="48">
        <v>1</v>
      </c>
      <c r="BJ166" s="48">
        <v>2</v>
      </c>
      <c r="BK166" s="48">
        <v>3</v>
      </c>
      <c r="BL166" s="48">
        <v>4</v>
      </c>
      <c r="BM166" s="48">
        <v>5</v>
      </c>
      <c r="BN166" s="48">
        <v>6</v>
      </c>
      <c r="BO166" s="48">
        <v>7</v>
      </c>
      <c r="BP166" s="48">
        <v>8</v>
      </c>
      <c r="BQ166" s="48">
        <v>9</v>
      </c>
      <c r="BR166" s="48">
        <v>10</v>
      </c>
    </row>
    <row r="167" spans="1:70" ht="15.75" x14ac:dyDescent="0.3">
      <c r="A167" s="8"/>
      <c r="B167" s="97">
        <f t="shared" si="513"/>
        <v>2500</v>
      </c>
      <c r="C167" s="42">
        <f t="shared" ref="C167:Q167" si="520">IF(C34="[-]","[-]",C34-$V34)</f>
        <v>-5.8804347005308441E-2</v>
      </c>
      <c r="D167" s="42">
        <f t="shared" si="520"/>
        <v>-3.608989039279753E-3</v>
      </c>
      <c r="E167" s="42">
        <f t="shared" si="520"/>
        <v>4.9610439651060871E-2</v>
      </c>
      <c r="F167" s="42">
        <f t="shared" si="520"/>
        <v>-3.6704886362385475E-3</v>
      </c>
      <c r="G167" s="42">
        <f t="shared" si="520"/>
        <v>-3.7056227015605805E-2</v>
      </c>
      <c r="H167" s="42">
        <f t="shared" si="520"/>
        <v>5.3004497047494013E-2</v>
      </c>
      <c r="I167" s="42">
        <f t="shared" si="520"/>
        <v>-2.7056227015605797E-2</v>
      </c>
      <c r="J167" s="42">
        <f t="shared" si="520"/>
        <v>1.7830025608880404E-2</v>
      </c>
      <c r="K167" s="42">
        <f t="shared" si="520"/>
        <v>-1.6541000990109869E-2</v>
      </c>
      <c r="L167" s="42">
        <f t="shared" si="520"/>
        <v>8.5645067039570949E-2</v>
      </c>
      <c r="M167" s="42" t="str">
        <f t="shared" si="520"/>
        <v>[-]</v>
      </c>
      <c r="N167" s="42" t="str">
        <f t="shared" si="520"/>
        <v>[-]</v>
      </c>
      <c r="O167" s="42" t="str">
        <f t="shared" si="520"/>
        <v>[-]</v>
      </c>
      <c r="P167" s="42" t="str">
        <f t="shared" si="520"/>
        <v>[-]</v>
      </c>
      <c r="Q167" s="42" t="str">
        <f t="shared" si="520"/>
        <v>[-]</v>
      </c>
      <c r="R167" s="140"/>
      <c r="S167" s="20"/>
      <c r="U167" s="135"/>
      <c r="V167" s="191">
        <f t="shared" si="506"/>
        <v>-0.09</v>
      </c>
      <c r="W167" s="133">
        <f t="shared" si="490"/>
        <v>5.853605413566064E-2</v>
      </c>
      <c r="X167" s="205">
        <f t="shared" si="491"/>
        <v>-26.266101737168523</v>
      </c>
      <c r="Y167" s="133">
        <f t="shared" si="492"/>
        <v>291.84557485742801</v>
      </c>
      <c r="Z167" s="133">
        <f t="shared" si="507"/>
        <v>4.2940372672878334E-2</v>
      </c>
      <c r="AA167" s="133">
        <f t="shared" si="493"/>
        <v>-3.8646335405590499E-3</v>
      </c>
      <c r="AB167" s="203">
        <f t="shared" si="494"/>
        <v>0.23178096151527972</v>
      </c>
      <c r="AC167" s="133">
        <f t="shared" si="508"/>
        <v>2.8181384393226899E-2</v>
      </c>
      <c r="AD167" s="203">
        <f t="shared" si="501"/>
        <v>3.2793357507464797E-3</v>
      </c>
      <c r="AE167" s="133">
        <f t="shared" si="495"/>
        <v>3.6471198749889839E-3</v>
      </c>
      <c r="AF167" s="133">
        <f t="shared" si="509"/>
        <v>0.11453096962387911</v>
      </c>
      <c r="AG167" s="133">
        <f t="shared" si="510"/>
        <v>0.12078277815961982</v>
      </c>
      <c r="AH167" s="134">
        <f t="shared" si="511"/>
        <v>0.24605907455227924</v>
      </c>
      <c r="AI167" s="150"/>
      <c r="AL167" s="15" t="s">
        <v>111</v>
      </c>
      <c r="AM167" s="79">
        <f t="shared" si="496"/>
        <v>100</v>
      </c>
      <c r="AN167" s="49">
        <f t="shared" ref="AN167:BB167" si="521">C218</f>
        <v>-0.21790425395915847</v>
      </c>
      <c r="AO167" s="68">
        <f t="shared" si="521"/>
        <v>0.13511878039229686</v>
      </c>
      <c r="AP167" s="68">
        <f t="shared" si="521"/>
        <v>-7.0720005713331646E-2</v>
      </c>
      <c r="AQ167" s="68">
        <f t="shared" si="521"/>
        <v>0.99307223396361577</v>
      </c>
      <c r="AR167" s="68">
        <f t="shared" si="521"/>
        <v>-0.67806332597279551</v>
      </c>
      <c r="AS167" s="68">
        <f t="shared" si="521"/>
        <v>-0.28889172216578302</v>
      </c>
      <c r="AT167" s="68">
        <f t="shared" si="521"/>
        <v>0.83458467708161488</v>
      </c>
      <c r="AU167" s="68">
        <f t="shared" si="521"/>
        <v>0.29501563730199404</v>
      </c>
      <c r="AV167" s="68">
        <f t="shared" si="521"/>
        <v>-0.74692227893710228</v>
      </c>
      <c r="AW167" s="68">
        <f t="shared" si="521"/>
        <v>0.1786227217283258</v>
      </c>
      <c r="AX167" s="68" t="str">
        <f t="shared" si="521"/>
        <v>[-]</v>
      </c>
      <c r="AY167" s="68" t="str">
        <f t="shared" si="521"/>
        <v>[-]</v>
      </c>
      <c r="AZ167" s="68" t="str">
        <f t="shared" si="521"/>
        <v>[-]</v>
      </c>
      <c r="BA167" s="68" t="str">
        <f t="shared" si="521"/>
        <v>[-]</v>
      </c>
      <c r="BB167" s="68" t="str">
        <f t="shared" si="521"/>
        <v>[-]</v>
      </c>
      <c r="BC167" s="46"/>
      <c r="BD167" s="48">
        <f>B19</f>
        <v>100</v>
      </c>
      <c r="BE167" s="26"/>
      <c r="BF167" s="26"/>
      <c r="BG167" s="46"/>
      <c r="BH167" s="48">
        <f>BD167</f>
        <v>100</v>
      </c>
      <c r="BI167" s="120" t="str">
        <f t="shared" ref="BI167:BR167" si="522">C$29</f>
        <v>Lab A</v>
      </c>
      <c r="BJ167" s="120" t="str">
        <f t="shared" si="522"/>
        <v>Lab B</v>
      </c>
      <c r="BK167" s="120" t="str">
        <f t="shared" si="522"/>
        <v>Lab C</v>
      </c>
      <c r="BL167" s="120" t="str">
        <f t="shared" si="522"/>
        <v>Lab D</v>
      </c>
      <c r="BM167" s="120" t="str">
        <f t="shared" si="522"/>
        <v>Lab E</v>
      </c>
      <c r="BN167" s="120" t="str">
        <f t="shared" si="522"/>
        <v>Lab F</v>
      </c>
      <c r="BO167" s="120" t="str">
        <f t="shared" si="522"/>
        <v>Lab G</v>
      </c>
      <c r="BP167" s="120" t="str">
        <f t="shared" si="522"/>
        <v>Lab H</v>
      </c>
      <c r="BQ167" s="120" t="str">
        <f t="shared" si="522"/>
        <v>Lab I</v>
      </c>
      <c r="BR167" s="120" t="str">
        <f t="shared" si="522"/>
        <v>Lab J</v>
      </c>
    </row>
    <row r="168" spans="1:70" ht="15.75" x14ac:dyDescent="0.3">
      <c r="A168" s="8"/>
      <c r="B168" s="97">
        <f t="shared" si="513"/>
        <v>1000</v>
      </c>
      <c r="C168" s="42">
        <f t="shared" ref="C168:Q168" si="523">IF(C35="[-]","[-]",C35-$V35)</f>
        <v>-6.9935850338543826E-2</v>
      </c>
      <c r="D168" s="42">
        <f t="shared" si="523"/>
        <v>6.3635146325742506E-3</v>
      </c>
      <c r="E168" s="42">
        <f t="shared" si="523"/>
        <v>4.8998392946472756E-2</v>
      </c>
      <c r="F168" s="42">
        <f t="shared" si="523"/>
        <v>-8.7742981063876554E-3</v>
      </c>
      <c r="G168" s="42">
        <f t="shared" si="523"/>
        <v>-3.7668273720193914E-2</v>
      </c>
      <c r="H168" s="42">
        <f t="shared" si="523"/>
        <v>2.3510965000077995E-2</v>
      </c>
      <c r="I168" s="42">
        <f t="shared" si="523"/>
        <v>1.2331726279806089E-2</v>
      </c>
      <c r="J168" s="42">
        <f t="shared" si="523"/>
        <v>7.5360384249921336E-3</v>
      </c>
      <c r="K168" s="42">
        <f t="shared" si="523"/>
        <v>-8.0853297639694385E-3</v>
      </c>
      <c r="L168" s="42">
        <f t="shared" si="523"/>
        <v>7.2301013232536238E-2</v>
      </c>
      <c r="M168" s="42" t="str">
        <f t="shared" si="523"/>
        <v>[-]</v>
      </c>
      <c r="N168" s="42" t="str">
        <f t="shared" si="523"/>
        <v>[-]</v>
      </c>
      <c r="O168" s="42" t="str">
        <f t="shared" si="523"/>
        <v>[-]</v>
      </c>
      <c r="P168" s="42" t="str">
        <f t="shared" si="523"/>
        <v>[-]</v>
      </c>
      <c r="Q168" s="42" t="str">
        <f t="shared" si="523"/>
        <v>[-]</v>
      </c>
      <c r="R168" s="140"/>
      <c r="S168" s="20"/>
      <c r="U168" s="135"/>
      <c r="V168" s="191">
        <f t="shared" si="506"/>
        <v>-0.12</v>
      </c>
      <c r="W168" s="133">
        <f t="shared" si="490"/>
        <v>6.3259750928940442E-2</v>
      </c>
      <c r="X168" s="205">
        <f t="shared" si="491"/>
        <v>-29.986535388968342</v>
      </c>
      <c r="Y168" s="133">
        <f t="shared" si="492"/>
        <v>249.88779490806954</v>
      </c>
      <c r="Z168" s="133">
        <f t="shared" si="507"/>
        <v>3.8043323707929191E-2</v>
      </c>
      <c r="AA168" s="133">
        <f t="shared" si="493"/>
        <v>-4.5651988449515032E-3</v>
      </c>
      <c r="AB168" s="203">
        <f t="shared" si="494"/>
        <v>3.2280017826193504E-2</v>
      </c>
      <c r="AC168" s="133">
        <f t="shared" si="508"/>
        <v>1.1365652160973766E-2</v>
      </c>
      <c r="AD168" s="203">
        <f t="shared" si="501"/>
        <v>3.8495544636182096E-3</v>
      </c>
      <c r="AE168" s="133">
        <f t="shared" si="495"/>
        <v>4.1718723569364041E-3</v>
      </c>
      <c r="AF168" s="133">
        <f t="shared" si="509"/>
        <v>0.12408955578320377</v>
      </c>
      <c r="AG168" s="133">
        <f t="shared" si="510"/>
        <v>0.12918006590703388</v>
      </c>
      <c r="AH168" s="134">
        <f t="shared" si="511"/>
        <v>9.1592334981282705E-2</v>
      </c>
      <c r="AI168" s="150"/>
      <c r="AL168" s="102" t="s">
        <v>53</v>
      </c>
      <c r="AM168" s="124"/>
      <c r="AN168" s="124" t="str">
        <f t="shared" ref="AN168" si="524">IF(AN167="[-]","[-]",IF(ABS(AN167)&lt;=1,"pass","X"))</f>
        <v>pass</v>
      </c>
      <c r="AO168" s="124" t="str">
        <f t="shared" ref="AO168" si="525">IF(AO167="[-]","[-]",IF(ABS(AO167)&lt;=1,"pass","X"))</f>
        <v>pass</v>
      </c>
      <c r="AP168" s="124" t="str">
        <f t="shared" ref="AP168" si="526">IF(AP167="[-]","[-]",IF(ABS(AP167)&lt;=1,"pass","X"))</f>
        <v>pass</v>
      </c>
      <c r="AQ168" s="124" t="str">
        <f t="shared" ref="AQ168" si="527">IF(AQ167="[-]","[-]",IF(ABS(AQ167)&lt;=1,"pass","X"))</f>
        <v>pass</v>
      </c>
      <c r="AR168" s="124" t="str">
        <f t="shared" ref="AR168" si="528">IF(AR167="[-]","[-]",IF(ABS(AR167)&lt;=1,"pass","X"))</f>
        <v>pass</v>
      </c>
      <c r="AS168" s="124" t="str">
        <f t="shared" ref="AS168" si="529">IF(AS167="[-]","[-]",IF(ABS(AS167)&lt;=1,"pass","X"))</f>
        <v>pass</v>
      </c>
      <c r="AT168" s="124" t="str">
        <f t="shared" ref="AT168" si="530">IF(AT167="[-]","[-]",IF(ABS(AT167)&lt;=1,"pass","X"))</f>
        <v>pass</v>
      </c>
      <c r="AU168" s="124" t="str">
        <f t="shared" ref="AU168" si="531">IF(AU167="[-]","[-]",IF(ABS(AU167)&lt;=1,"pass","X"))</f>
        <v>pass</v>
      </c>
      <c r="AV168" s="124" t="str">
        <f t="shared" ref="AV168" si="532">IF(AV167="[-]","[-]",IF(ABS(AV167)&lt;=1,"pass","X"))</f>
        <v>pass</v>
      </c>
      <c r="AW168" s="124" t="str">
        <f t="shared" ref="AW168" si="533">IF(AW167="[-]","[-]",IF(ABS(AW167)&lt;=1,"pass","X"))</f>
        <v>pass</v>
      </c>
      <c r="AX168" s="124" t="str">
        <f t="shared" ref="AX168" si="534">IF(AX167="[-]","[-]",IF(ABS(AX167)&lt;=1,"pass","X"))</f>
        <v>[-]</v>
      </c>
      <c r="AY168" s="124" t="str">
        <f t="shared" ref="AY168" si="535">IF(AY167="[-]","[-]",IF(ABS(AY167)&lt;=1,"pass","X"))</f>
        <v>[-]</v>
      </c>
      <c r="AZ168" s="124" t="str">
        <f t="shared" ref="AZ168" si="536">IF(AZ167="[-]","[-]",IF(ABS(AZ167)&lt;=1,"pass","X"))</f>
        <v>[-]</v>
      </c>
      <c r="BA168" s="124" t="str">
        <f t="shared" ref="BA168" si="537">IF(BA167="[-]","[-]",IF(ABS(BA167)&lt;=1,"pass","X"))</f>
        <v>[-]</v>
      </c>
      <c r="BB168" s="124" t="str">
        <f t="shared" ref="BB168" si="538">IF(BB167="[-]","[-]",IF(ABS(BB167)&lt;=1,"pass","X"))</f>
        <v>[-]</v>
      </c>
      <c r="BC168" s="46"/>
      <c r="BD168" s="48" t="str">
        <f>BD153</f>
        <v>xCRV</v>
      </c>
      <c r="BE168" s="73" t="s">
        <v>57</v>
      </c>
      <c r="BF168" s="73" t="s">
        <v>58</v>
      </c>
      <c r="BG168" s="46"/>
      <c r="BH168" s="75" t="s">
        <v>54</v>
      </c>
      <c r="BI168" s="128" t="str">
        <f t="shared" ref="BI168:BR169" si="539">AN168</f>
        <v>pass</v>
      </c>
      <c r="BJ168" s="128" t="str">
        <f t="shared" si="539"/>
        <v>pass</v>
      </c>
      <c r="BK168" s="128" t="str">
        <f t="shared" si="539"/>
        <v>pass</v>
      </c>
      <c r="BL168" s="128" t="str">
        <f t="shared" si="539"/>
        <v>pass</v>
      </c>
      <c r="BM168" s="128" t="str">
        <f t="shared" si="539"/>
        <v>pass</v>
      </c>
      <c r="BN168" s="128" t="str">
        <f t="shared" si="539"/>
        <v>pass</v>
      </c>
      <c r="BO168" s="128" t="str">
        <f t="shared" si="539"/>
        <v>pass</v>
      </c>
      <c r="BP168" s="128" t="str">
        <f t="shared" si="539"/>
        <v>pass</v>
      </c>
      <c r="BQ168" s="128" t="str">
        <f t="shared" si="539"/>
        <v>pass</v>
      </c>
      <c r="BR168" s="128" t="str">
        <f t="shared" si="539"/>
        <v>pass</v>
      </c>
    </row>
    <row r="169" spans="1:70" x14ac:dyDescent="0.2">
      <c r="A169" s="8"/>
      <c r="B169" s="97">
        <f t="shared" si="513"/>
        <v>1000</v>
      </c>
      <c r="C169" s="42">
        <f t="shared" ref="C169:Q169" si="540">IF(C36="[-]","[-]",C36-$V36)</f>
        <v>-3.3569052031498126E-2</v>
      </c>
      <c r="D169" s="42">
        <f t="shared" si="540"/>
        <v>8.6289175353039399E-3</v>
      </c>
      <c r="E169" s="42">
        <f t="shared" si="540"/>
        <v>4.2812633397809566E-2</v>
      </c>
      <c r="F169" s="42">
        <f t="shared" si="540"/>
        <v>8.967361724098899E-3</v>
      </c>
      <c r="G169" s="42">
        <f t="shared" si="540"/>
        <v>-3.0850760917657732E-2</v>
      </c>
      <c r="H169" s="42">
        <f t="shared" si="540"/>
        <v>9.2506887236231988E-2</v>
      </c>
      <c r="I169" s="42">
        <f t="shared" si="540"/>
        <v>1.914923908234227E-2</v>
      </c>
      <c r="J169" s="42">
        <f t="shared" si="540"/>
        <v>2.9970998568552051E-2</v>
      </c>
      <c r="K169" s="42">
        <f t="shared" si="540"/>
        <v>-3.9756888601392343E-2</v>
      </c>
      <c r="L169" s="42">
        <f t="shared" si="540"/>
        <v>7.0562629390359066E-2</v>
      </c>
      <c r="M169" s="42" t="str">
        <f t="shared" si="540"/>
        <v>[-]</v>
      </c>
      <c r="N169" s="42" t="str">
        <f t="shared" si="540"/>
        <v>[-]</v>
      </c>
      <c r="O169" s="42" t="str">
        <f t="shared" si="540"/>
        <v>[-]</v>
      </c>
      <c r="P169" s="42" t="str">
        <f t="shared" si="540"/>
        <v>[-]</v>
      </c>
      <c r="Q169" s="42" t="str">
        <f t="shared" si="540"/>
        <v>[-]</v>
      </c>
      <c r="R169" s="140"/>
      <c r="S169" s="20"/>
      <c r="U169" s="135"/>
      <c r="V169" s="191">
        <f t="shared" si="506"/>
        <v>-0.14000000000000001</v>
      </c>
      <c r="W169" s="133">
        <f t="shared" si="490"/>
        <v>6.3253854899415318E-2</v>
      </c>
      <c r="X169" s="205">
        <f t="shared" si="491"/>
        <v>-34.99081351500142</v>
      </c>
      <c r="Y169" s="133">
        <f t="shared" si="492"/>
        <v>249.93438225001015</v>
      </c>
      <c r="Z169" s="133">
        <f t="shared" si="507"/>
        <v>3.7507200266738337E-2</v>
      </c>
      <c r="AA169" s="133">
        <f t="shared" si="493"/>
        <v>-5.2510080373433677E-3</v>
      </c>
      <c r="AB169" s="203">
        <f t="shared" si="494"/>
        <v>4.8876544166263575E-3</v>
      </c>
      <c r="AC169" s="133">
        <f t="shared" si="508"/>
        <v>-4.4221884269996792E-3</v>
      </c>
      <c r="AD169" s="203">
        <f t="shared" si="501"/>
        <v>3.8509819700215438E-3</v>
      </c>
      <c r="AE169" s="133">
        <f t="shared" si="495"/>
        <v>4.1708688441008295E-3</v>
      </c>
      <c r="AF169" s="133">
        <f t="shared" si="509"/>
        <v>0.12411256133077818</v>
      </c>
      <c r="AG169" s="133">
        <f t="shared" si="510"/>
        <v>0.12916452832106545</v>
      </c>
      <c r="AH169" s="134">
        <f t="shared" si="511"/>
        <v>-3.5630466244378746E-2</v>
      </c>
      <c r="AI169" s="150"/>
      <c r="AL169" s="102" t="s">
        <v>52</v>
      </c>
      <c r="AM169" s="127"/>
      <c r="AN169" s="124" t="str">
        <f>IF(AN164="[-]","[-]",IF(AND(ABS(AN167)&lt;=1,(AN164&lt;=2)),"pass",(IF(AND(ABS(AN167)&gt;1,(AN164&lt;=2)),"X","?"))))</f>
        <v>pass</v>
      </c>
      <c r="AO169" s="124" t="str">
        <f t="shared" ref="AO169:BB169" si="541">IF(AO164="[-]","[-]",IF(AND(ABS(AO167)&lt;=1,(AO164&lt;=2)),"pass",(IF(AND(ABS(AO167)&gt;1,(AO164&lt;=2)),"X","?"))))</f>
        <v>pass</v>
      </c>
      <c r="AP169" s="124" t="str">
        <f t="shared" si="541"/>
        <v>pass</v>
      </c>
      <c r="AQ169" s="124" t="str">
        <f t="shared" si="541"/>
        <v>pass</v>
      </c>
      <c r="AR169" s="124" t="str">
        <f t="shared" si="541"/>
        <v>pass</v>
      </c>
      <c r="AS169" s="124" t="str">
        <f t="shared" si="541"/>
        <v>pass</v>
      </c>
      <c r="AT169" s="124" t="str">
        <f t="shared" si="541"/>
        <v>pass</v>
      </c>
      <c r="AU169" s="124" t="str">
        <f t="shared" si="541"/>
        <v>?</v>
      </c>
      <c r="AV169" s="124" t="str">
        <f t="shared" si="541"/>
        <v>?</v>
      </c>
      <c r="AW169" s="124" t="str">
        <f t="shared" si="541"/>
        <v>pass</v>
      </c>
      <c r="AX169" s="124" t="str">
        <f t="shared" si="541"/>
        <v>[-]</v>
      </c>
      <c r="AY169" s="124" t="str">
        <f t="shared" si="541"/>
        <v>[-]</v>
      </c>
      <c r="AZ169" s="124" t="str">
        <f t="shared" si="541"/>
        <v>[-]</v>
      </c>
      <c r="BA169" s="124" t="str">
        <f t="shared" si="541"/>
        <v>[-]</v>
      </c>
      <c r="BB169" s="124" t="str">
        <f t="shared" si="541"/>
        <v>[-]</v>
      </c>
      <c r="BC169" s="46"/>
      <c r="BD169" s="48" t="str">
        <f>BD154</f>
        <v>(%)</v>
      </c>
      <c r="BE169" s="48" t="s">
        <v>30</v>
      </c>
      <c r="BF169" s="48" t="s">
        <v>31</v>
      </c>
      <c r="BG169" s="46"/>
      <c r="BH169" s="75" t="s">
        <v>52</v>
      </c>
      <c r="BI169" s="128" t="str">
        <f t="shared" si="539"/>
        <v>pass</v>
      </c>
      <c r="BJ169" s="128" t="str">
        <f t="shared" si="539"/>
        <v>pass</v>
      </c>
      <c r="BK169" s="128" t="str">
        <f t="shared" si="539"/>
        <v>pass</v>
      </c>
      <c r="BL169" s="128" t="str">
        <f t="shared" si="539"/>
        <v>pass</v>
      </c>
      <c r="BM169" s="128" t="str">
        <f t="shared" si="539"/>
        <v>pass</v>
      </c>
      <c r="BN169" s="128" t="str">
        <f t="shared" si="539"/>
        <v>pass</v>
      </c>
      <c r="BO169" s="128" t="str">
        <f t="shared" si="539"/>
        <v>pass</v>
      </c>
      <c r="BP169" s="128" t="str">
        <f t="shared" si="539"/>
        <v>?</v>
      </c>
      <c r="BQ169" s="128" t="str">
        <f t="shared" si="539"/>
        <v>?</v>
      </c>
      <c r="BR169" s="128" t="str">
        <f t="shared" si="539"/>
        <v>pass</v>
      </c>
    </row>
    <row r="170" spans="1:70" ht="15.75" x14ac:dyDescent="0.3">
      <c r="A170" s="8"/>
      <c r="B170" s="97">
        <f t="shared" si="513"/>
        <v>750</v>
      </c>
      <c r="C170" s="42">
        <f t="shared" ref="C170:Q170" si="542">IF(C37="[-]","[-]",C37-$V37)</f>
        <v>-3.3320310209906445E-2</v>
      </c>
      <c r="D170" s="42">
        <f t="shared" si="542"/>
        <v>-6.1071845349313092E-3</v>
      </c>
      <c r="E170" s="42">
        <f t="shared" si="542"/>
        <v>5.6008211244408967E-2</v>
      </c>
      <c r="F170" s="42">
        <f t="shared" si="542"/>
        <v>1.3662597969279863E-2</v>
      </c>
      <c r="G170" s="42">
        <f t="shared" si="542"/>
        <v>-3.1818615606773099E-2</v>
      </c>
      <c r="H170" s="42">
        <f t="shared" si="542"/>
        <v>8.6157599542666774E-2</v>
      </c>
      <c r="I170" s="42">
        <f t="shared" si="542"/>
        <v>2.8181384393226899E-2</v>
      </c>
      <c r="J170" s="42">
        <f t="shared" si="542"/>
        <v>3.6876824023277896E-2</v>
      </c>
      <c r="K170" s="42">
        <f t="shared" si="542"/>
        <v>-4.039140817570222E-2</v>
      </c>
      <c r="L170" s="42">
        <f t="shared" si="542"/>
        <v>6.6419761114453982E-2</v>
      </c>
      <c r="M170" s="42" t="str">
        <f t="shared" si="542"/>
        <v>[-]</v>
      </c>
      <c r="N170" s="42" t="str">
        <f t="shared" si="542"/>
        <v>[-]</v>
      </c>
      <c r="O170" s="42" t="str">
        <f t="shared" si="542"/>
        <v>[-]</v>
      </c>
      <c r="P170" s="42" t="str">
        <f t="shared" si="542"/>
        <v>[-]</v>
      </c>
      <c r="Q170" s="42" t="str">
        <f t="shared" si="542"/>
        <v>[-]</v>
      </c>
      <c r="R170" s="140"/>
      <c r="S170" s="20"/>
      <c r="U170" s="135"/>
      <c r="V170" s="191">
        <f t="shared" si="506"/>
        <v>-0.09</v>
      </c>
      <c r="W170" s="133">
        <f t="shared" si="490"/>
        <v>6.3247489804900109E-2</v>
      </c>
      <c r="X170" s="205">
        <f t="shared" si="491"/>
        <v>-22.498622147139184</v>
      </c>
      <c r="Y170" s="133">
        <f t="shared" si="492"/>
        <v>249.98469052376873</v>
      </c>
      <c r="Z170" s="133">
        <f t="shared" si="507"/>
        <v>3.9400937568792864E-2</v>
      </c>
      <c r="AA170" s="133">
        <f t="shared" si="493"/>
        <v>-3.5460843811913577E-3</v>
      </c>
      <c r="AB170" s="203">
        <f t="shared" si="494"/>
        <v>0.52501980555940619</v>
      </c>
      <c r="AC170" s="133">
        <f t="shared" si="508"/>
        <v>4.5828024554472352E-2</v>
      </c>
      <c r="AD170" s="203">
        <f t="shared" si="501"/>
        <v>3.8426315644312335E-3</v>
      </c>
      <c r="AE170" s="133">
        <f t="shared" si="495"/>
        <v>4.2062138783617049E-3</v>
      </c>
      <c r="AF170" s="133">
        <f t="shared" si="509"/>
        <v>0.12397792649389218</v>
      </c>
      <c r="AG170" s="133">
        <f t="shared" si="510"/>
        <v>0.12971066075480003</v>
      </c>
      <c r="AH170" s="134">
        <f t="shared" si="511"/>
        <v>0.36964664477373793</v>
      </c>
      <c r="AI170" s="150"/>
      <c r="AL170" s="125" t="s">
        <v>114</v>
      </c>
      <c r="AM170" s="127"/>
      <c r="AN170" s="146">
        <f>IF(AN165="[-]","[-]",AN165/ABS(AN161))</f>
        <v>-0.31610964816126208</v>
      </c>
      <c r="AO170" s="146">
        <f t="shared" ref="AO170:BB170" si="543">IF(AO165="[-]","[-]",AO165/ABS(AO161))</f>
        <v>0.16116305383907978</v>
      </c>
      <c r="AP170" s="146">
        <f t="shared" si="543"/>
        <v>-7.4822172385485095E-2</v>
      </c>
      <c r="AQ170" s="146">
        <f t="shared" si="543"/>
        <v>1.1177482576994795</v>
      </c>
      <c r="AR170" s="146">
        <f t="shared" si="543"/>
        <v>-0.78438389112529938</v>
      </c>
      <c r="AS170" s="146">
        <f t="shared" si="543"/>
        <v>-0.31082569811731298</v>
      </c>
      <c r="AT170" s="146">
        <f t="shared" si="543"/>
        <v>0.92186772544293683</v>
      </c>
      <c r="AU170" s="146">
        <f t="shared" si="543"/>
        <v>0.62428875473529899</v>
      </c>
      <c r="AV170" s="146">
        <f t="shared" si="543"/>
        <v>-1.7132814059242962</v>
      </c>
      <c r="AW170" s="146">
        <f t="shared" si="543"/>
        <v>0.19848739100424601</v>
      </c>
      <c r="AX170" s="146" t="str">
        <f t="shared" si="543"/>
        <v>[-]</v>
      </c>
      <c r="AY170" s="146" t="str">
        <f t="shared" si="543"/>
        <v>[-]</v>
      </c>
      <c r="AZ170" s="146" t="str">
        <f t="shared" si="543"/>
        <v>[-]</v>
      </c>
      <c r="BA170" s="146" t="str">
        <f t="shared" si="543"/>
        <v>[-]</v>
      </c>
      <c r="BB170" s="146" t="str">
        <f t="shared" si="543"/>
        <v>[-]</v>
      </c>
      <c r="BC170" s="46"/>
      <c r="BD170" s="50">
        <f>V41</f>
        <v>8.059455020127694E-2</v>
      </c>
      <c r="BE170" s="50">
        <f>W41</f>
        <v>1.5303933835370266E-2</v>
      </c>
      <c r="BF170" s="50">
        <f>X41</f>
        <v>3.0607867670740533E-2</v>
      </c>
      <c r="BG170" s="46"/>
      <c r="BH170" s="75" t="s">
        <v>51</v>
      </c>
      <c r="BI170" s="128" t="str">
        <f t="shared" ref="BI170:BR170" si="544">AN172</f>
        <v>pass</v>
      </c>
      <c r="BJ170" s="128" t="str">
        <f t="shared" si="544"/>
        <v>pass</v>
      </c>
      <c r="BK170" s="128" t="str">
        <f t="shared" si="544"/>
        <v>pass</v>
      </c>
      <c r="BL170" s="128" t="str">
        <f t="shared" si="544"/>
        <v>?</v>
      </c>
      <c r="BM170" s="128" t="str">
        <f t="shared" si="544"/>
        <v>pass</v>
      </c>
      <c r="BN170" s="128" t="str">
        <f t="shared" si="544"/>
        <v>pass</v>
      </c>
      <c r="BO170" s="128" t="str">
        <f t="shared" si="544"/>
        <v>pass</v>
      </c>
      <c r="BP170" s="128" t="str">
        <f t="shared" si="544"/>
        <v>pass</v>
      </c>
      <c r="BQ170" s="128" t="str">
        <f t="shared" si="544"/>
        <v>?</v>
      </c>
      <c r="BR170" s="128" t="str">
        <f t="shared" si="544"/>
        <v>pass</v>
      </c>
    </row>
    <row r="171" spans="1:70" ht="15.75" x14ac:dyDescent="0.3">
      <c r="A171" s="8"/>
      <c r="B171" s="97">
        <f t="shared" si="513"/>
        <v>500</v>
      </c>
      <c r="C171" s="42">
        <f t="shared" ref="C171:Q171" si="545">IF(C38="[-]","[-]",C38-$V38)</f>
        <v>-2.985677525362071E-2</v>
      </c>
      <c r="D171" s="42">
        <f t="shared" si="545"/>
        <v>-1.1097226792031512E-2</v>
      </c>
      <c r="E171" s="42">
        <f t="shared" si="545"/>
        <v>4.3588973282893323E-2</v>
      </c>
      <c r="F171" s="42">
        <f t="shared" si="545"/>
        <v>9.8656235506970058E-3</v>
      </c>
      <c r="G171" s="42">
        <f t="shared" si="545"/>
        <v>-1.8634347839026233E-2</v>
      </c>
      <c r="H171" s="42">
        <f t="shared" si="545"/>
        <v>8.6539470951765091E-2</v>
      </c>
      <c r="I171" s="42">
        <f t="shared" si="545"/>
        <v>1.1365652160973766E-2</v>
      </c>
      <c r="J171" s="42">
        <f t="shared" si="545"/>
        <v>3.5765072456291111E-2</v>
      </c>
      <c r="K171" s="42">
        <f t="shared" si="545"/>
        <v>-3.9912462844756996E-2</v>
      </c>
      <c r="L171" s="42">
        <f t="shared" si="545"/>
        <v>6.6528357528808243E-2</v>
      </c>
      <c r="M171" s="42" t="str">
        <f t="shared" si="545"/>
        <v>[-]</v>
      </c>
      <c r="N171" s="42" t="str">
        <f t="shared" si="545"/>
        <v>[-]</v>
      </c>
      <c r="O171" s="42" t="str">
        <f t="shared" si="545"/>
        <v>[-]</v>
      </c>
      <c r="P171" s="42" t="str">
        <f t="shared" si="545"/>
        <v>[-]</v>
      </c>
      <c r="Q171" s="42" t="str">
        <f t="shared" si="545"/>
        <v>[-]</v>
      </c>
      <c r="R171" s="140"/>
      <c r="S171" s="20"/>
      <c r="U171" s="135"/>
      <c r="V171" s="191">
        <f t="shared" si="506"/>
        <v>0.182</v>
      </c>
      <c r="W171" s="133">
        <f t="shared" si="490"/>
        <v>6.2649989807665007E-2</v>
      </c>
      <c r="X171" s="205">
        <f t="shared" si="491"/>
        <v>46.369176028430445</v>
      </c>
      <c r="Y171" s="133">
        <f t="shared" si="492"/>
        <v>254.77569246390357</v>
      </c>
      <c r="Z171" s="133">
        <f t="shared" si="507"/>
        <v>5.9671114507837755E-2</v>
      </c>
      <c r="AA171" s="133">
        <f t="shared" si="493"/>
        <v>1.0860142840426471E-2</v>
      </c>
      <c r="AB171" s="203">
        <f t="shared" si="494"/>
        <v>2.6198750694352468</v>
      </c>
      <c r="AC171" s="133">
        <f t="shared" si="508"/>
        <v>0.10140544979872305</v>
      </c>
      <c r="AD171" s="203">
        <f t="shared" si="501"/>
        <v>3.6908108320631385E-3</v>
      </c>
      <c r="AE171" s="133">
        <f t="shared" si="495"/>
        <v>4.291223771431615E-3</v>
      </c>
      <c r="AF171" s="133">
        <f t="shared" si="509"/>
        <v>0.12150408770182407</v>
      </c>
      <c r="AG171" s="133">
        <f t="shared" si="510"/>
        <v>0.13101486589592212</v>
      </c>
      <c r="AH171" s="134">
        <f t="shared" si="511"/>
        <v>0.83458467708161488</v>
      </c>
      <c r="AI171" s="150"/>
      <c r="AL171" s="102" t="s">
        <v>106</v>
      </c>
      <c r="AM171" s="127"/>
      <c r="AN171" s="146">
        <f>IF(AN161="[-]","[-]",NORMDIST(_xlfn.NORM.INV(0.975,AN160,ABS(AN161)/2),$BD$170,$BE$170,TRUE)-NORMDIST(_xlfn.NORM.INV(0.025,AN160,ABS(AN161)/2),$BD$170,$BE$170,TRUE))</f>
        <v>0.98494567902859298</v>
      </c>
      <c r="AO171" s="146">
        <f t="shared" ref="AO171:BB171" si="546">IF(AO161="[-]","[-]",NORMDIST(_xlfn.NORM.INV(0.975,AO160,ABS(AO161)/2),$BD$170,$BE$170,TRUE)-NORMDIST(_xlfn.NORM.INV(0.025,AO160,ABS(AO161)/2),$BD$170,$BE$170,TRUE))</f>
        <v>0.99999377226011743</v>
      </c>
      <c r="AP171" s="146">
        <f t="shared" si="546"/>
        <v>1</v>
      </c>
      <c r="AQ171" s="146">
        <f t="shared" si="546"/>
        <v>0.18400647320628116</v>
      </c>
      <c r="AR171" s="146">
        <f t="shared" si="546"/>
        <v>0.8749859874988769</v>
      </c>
      <c r="AS171" s="146">
        <f t="shared" si="546"/>
        <v>0.9999999934279199</v>
      </c>
      <c r="AT171" s="146">
        <f t="shared" si="546"/>
        <v>0.66191953959897554</v>
      </c>
      <c r="AU171" s="146">
        <f t="shared" si="546"/>
        <v>0.75634852165119759</v>
      </c>
      <c r="AV171" s="146">
        <f t="shared" si="546"/>
        <v>0.11547378691023941</v>
      </c>
      <c r="AW171" s="146">
        <f t="shared" si="546"/>
        <v>0.99999999029304099</v>
      </c>
      <c r="AX171" s="146" t="str">
        <f t="shared" si="546"/>
        <v>[-]</v>
      </c>
      <c r="AY171" s="146" t="str">
        <f t="shared" si="546"/>
        <v>[-]</v>
      </c>
      <c r="AZ171" s="146" t="str">
        <f t="shared" si="546"/>
        <v>[-]</v>
      </c>
      <c r="BA171" s="146" t="str">
        <f t="shared" si="546"/>
        <v>[-]</v>
      </c>
      <c r="BB171" s="146" t="str">
        <f t="shared" si="546"/>
        <v>[-]</v>
      </c>
      <c r="BC171" s="46"/>
      <c r="BE171" s="46"/>
      <c r="BF171" s="46"/>
      <c r="BG171" s="46"/>
    </row>
    <row r="172" spans="1:70" x14ac:dyDescent="0.2">
      <c r="B172" s="97">
        <f t="shared" si="513"/>
        <v>250</v>
      </c>
      <c r="C172" s="42">
        <f t="shared" ref="C172:Q172" si="547">IF(C39="[-]","[-]",C39-$V39)</f>
        <v>-2.4111542292195642E-2</v>
      </c>
      <c r="D172" s="42">
        <f t="shared" si="547"/>
        <v>-2.1507806648187633E-2</v>
      </c>
      <c r="E172" s="42">
        <f t="shared" si="547"/>
        <v>8.3553837828861138E-2</v>
      </c>
      <c r="F172" s="42">
        <f t="shared" si="547"/>
        <v>7.8697460225451155E-3</v>
      </c>
      <c r="G172" s="42">
        <f t="shared" si="547"/>
        <v>-3.4422188426999678E-2</v>
      </c>
      <c r="H172" s="42">
        <f t="shared" si="547"/>
        <v>7.7336794539116738E-2</v>
      </c>
      <c r="I172" s="42">
        <f t="shared" si="547"/>
        <v>-4.4221884269996792E-3</v>
      </c>
      <c r="J172" s="42">
        <f t="shared" si="547"/>
        <v>3.5363201456766843E-2</v>
      </c>
      <c r="K172" s="42">
        <f t="shared" si="547"/>
        <v>-3.2391725354165068E-2</v>
      </c>
      <c r="L172" s="42">
        <f t="shared" si="547"/>
        <v>7.5142080881107354E-2</v>
      </c>
      <c r="M172" s="42" t="str">
        <f t="shared" si="547"/>
        <v>[-]</v>
      </c>
      <c r="N172" s="42" t="str">
        <f t="shared" si="547"/>
        <v>[-]</v>
      </c>
      <c r="O172" s="42" t="str">
        <f t="shared" si="547"/>
        <v>[-]</v>
      </c>
      <c r="P172" s="42" t="str">
        <f t="shared" si="547"/>
        <v>[-]</v>
      </c>
      <c r="Q172" s="42" t="str">
        <f t="shared" si="547"/>
        <v>[-]</v>
      </c>
      <c r="R172" s="140"/>
      <c r="S172" s="20"/>
      <c r="U172" s="135"/>
      <c r="V172" s="191">
        <f t="shared" si="506"/>
        <v>0.21</v>
      </c>
      <c r="W172" s="133">
        <f t="shared" si="490"/>
        <v>6.2670630212469172E-2</v>
      </c>
      <c r="X172" s="205">
        <f t="shared" si="491"/>
        <v>53.467659149228062</v>
      </c>
      <c r="Y172" s="133">
        <f t="shared" si="492"/>
        <v>254.60790071060984</v>
      </c>
      <c r="Z172" s="133">
        <f t="shared" si="507"/>
        <v>6.0113809503115921E-2</v>
      </c>
      <c r="AA172" s="133">
        <f t="shared" si="493"/>
        <v>1.2623899995654343E-2</v>
      </c>
      <c r="AB172" s="203">
        <f t="shared" si="494"/>
        <v>3.1202563226873208</v>
      </c>
      <c r="AC172" s="133">
        <f t="shared" si="508"/>
        <v>0.11070295097982234</v>
      </c>
      <c r="AD172" s="203">
        <f t="shared" si="501"/>
        <v>3.6915044186518354E-3</v>
      </c>
      <c r="AE172" s="133">
        <f t="shared" si="495"/>
        <v>4.242362954750889E-3</v>
      </c>
      <c r="AF172" s="133">
        <f t="shared" si="509"/>
        <v>0.12151550384460141</v>
      </c>
      <c r="AG172" s="133">
        <f t="shared" si="510"/>
        <v>0.13026684850338383</v>
      </c>
      <c r="AH172" s="134">
        <f t="shared" si="511"/>
        <v>0.91101914963372432</v>
      </c>
      <c r="AI172" s="150"/>
      <c r="AL172" s="102" t="s">
        <v>51</v>
      </c>
      <c r="AM172" s="125"/>
      <c r="AN172" s="124" t="str">
        <f>IF(AN171="[-]","[-]",IF((AND(AN171&gt;=0.35,ABS(AN167)&lt;=1)),"pass",IF(ABS(AN167)&gt;1,"X","?")))</f>
        <v>pass</v>
      </c>
      <c r="AO172" s="124" t="str">
        <f t="shared" ref="AO172:BB172" si="548">IF(AO171="[-]","[-]",IF((AND(AO171&gt;=0.35,ABS(AO167)&lt;=1)),"pass",IF(ABS(AO167)&gt;1,"X","?")))</f>
        <v>pass</v>
      </c>
      <c r="AP172" s="124" t="str">
        <f t="shared" si="548"/>
        <v>pass</v>
      </c>
      <c r="AQ172" s="124" t="str">
        <f t="shared" si="548"/>
        <v>?</v>
      </c>
      <c r="AR172" s="124" t="str">
        <f t="shared" si="548"/>
        <v>pass</v>
      </c>
      <c r="AS172" s="124" t="str">
        <f t="shared" si="548"/>
        <v>pass</v>
      </c>
      <c r="AT172" s="124" t="str">
        <f t="shared" si="548"/>
        <v>pass</v>
      </c>
      <c r="AU172" s="124" t="str">
        <f t="shared" si="548"/>
        <v>pass</v>
      </c>
      <c r="AV172" s="124" t="str">
        <f t="shared" si="548"/>
        <v>?</v>
      </c>
      <c r="AW172" s="124" t="str">
        <f t="shared" si="548"/>
        <v>pass</v>
      </c>
      <c r="AX172" s="124" t="str">
        <f t="shared" si="548"/>
        <v>[-]</v>
      </c>
      <c r="AY172" s="124" t="str">
        <f t="shared" si="548"/>
        <v>[-]</v>
      </c>
      <c r="AZ172" s="124" t="str">
        <f t="shared" si="548"/>
        <v>[-]</v>
      </c>
      <c r="BA172" s="124" t="str">
        <f t="shared" si="548"/>
        <v>[-]</v>
      </c>
      <c r="BB172" s="124" t="str">
        <f t="shared" si="548"/>
        <v>[-]</v>
      </c>
      <c r="BC172" s="46"/>
      <c r="BE172" s="46"/>
      <c r="BF172" s="46"/>
      <c r="BG172" s="46"/>
    </row>
    <row r="173" spans="1:70" ht="15" x14ac:dyDescent="0.25">
      <c r="B173" s="97">
        <f t="shared" si="513"/>
        <v>100</v>
      </c>
      <c r="C173" s="42">
        <f t="shared" ref="C173:Q173" si="549">IF(C40="[-]","[-]",C40-$V40)</f>
        <v>-3.0248204590852951E-2</v>
      </c>
      <c r="D173" s="42">
        <f t="shared" si="549"/>
        <v>-3.3882802633536213E-2</v>
      </c>
      <c r="E173" s="42">
        <f t="shared" si="549"/>
        <v>0.11251249636052033</v>
      </c>
      <c r="F173" s="42">
        <f t="shared" si="549"/>
        <v>-3.7960923108751321E-4</v>
      </c>
      <c r="G173" s="42">
        <f t="shared" si="549"/>
        <v>-5.4171975445527654E-2</v>
      </c>
      <c r="H173" s="42">
        <f t="shared" si="549"/>
        <v>7.645005752133649E-2</v>
      </c>
      <c r="I173" s="42">
        <f t="shared" si="549"/>
        <v>4.5828024554472352E-2</v>
      </c>
      <c r="J173" s="42">
        <f t="shared" si="549"/>
        <v>2.8466294352255728E-2</v>
      </c>
      <c r="K173" s="42">
        <f t="shared" si="549"/>
        <v>-2.5981894548164963E-2</v>
      </c>
      <c r="L173" s="42">
        <f t="shared" si="549"/>
        <v>6.0302060076277253E-2</v>
      </c>
      <c r="M173" s="42" t="str">
        <f t="shared" si="549"/>
        <v>[-]</v>
      </c>
      <c r="N173" s="42" t="str">
        <f t="shared" si="549"/>
        <v>[-]</v>
      </c>
      <c r="O173" s="42" t="str">
        <f t="shared" si="549"/>
        <v>[-]</v>
      </c>
      <c r="P173" s="42" t="str">
        <f t="shared" si="549"/>
        <v>[-]</v>
      </c>
      <c r="Q173" s="42" t="str">
        <f t="shared" si="549"/>
        <v>[-]</v>
      </c>
      <c r="R173" s="140"/>
      <c r="S173" s="20"/>
      <c r="U173" s="135"/>
      <c r="V173" s="191">
        <f t="shared" si="506"/>
        <v>0.22</v>
      </c>
      <c r="W173" s="133">
        <f t="shared" si="490"/>
        <v>6.2668240247172907E-2</v>
      </c>
      <c r="X173" s="205">
        <f t="shared" si="491"/>
        <v>56.018010605743378</v>
      </c>
      <c r="Y173" s="133">
        <f t="shared" si="492"/>
        <v>254.62732093519719</v>
      </c>
      <c r="Z173" s="133">
        <f t="shared" si="507"/>
        <v>6.2107420645097326E-2</v>
      </c>
      <c r="AA173" s="133">
        <f t="shared" si="493"/>
        <v>1.3663632541921412E-2</v>
      </c>
      <c r="AB173" s="203">
        <f t="shared" si="494"/>
        <v>3.3505104348264125</v>
      </c>
      <c r="AC173" s="133">
        <f t="shared" si="508"/>
        <v>0.11471045096009265</v>
      </c>
      <c r="AD173" s="203">
        <f t="shared" si="501"/>
        <v>3.6833933448704704E-3</v>
      </c>
      <c r="AE173" s="133">
        <f t="shared" si="495"/>
        <v>4.368051231675738E-3</v>
      </c>
      <c r="AF173" s="133">
        <f t="shared" si="509"/>
        <v>0.12138193184935672</v>
      </c>
      <c r="AG173" s="133">
        <f t="shared" si="510"/>
        <v>0.13218246830311103</v>
      </c>
      <c r="AH173" s="134">
        <f t="shared" si="511"/>
        <v>0.9450372820104409</v>
      </c>
      <c r="AI173" s="150"/>
      <c r="AL173" s="58"/>
      <c r="AM173" s="62"/>
      <c r="AN173" s="156">
        <f>AN158+$AO$3</f>
        <v>1.5500000000000005</v>
      </c>
      <c r="AO173" s="156">
        <f t="shared" ref="AO173:BB173" si="550">AO158+$AO$3</f>
        <v>2.549999999999998</v>
      </c>
      <c r="AP173" s="156">
        <f t="shared" si="550"/>
        <v>3.549999999999998</v>
      </c>
      <c r="AQ173" s="156">
        <f t="shared" si="550"/>
        <v>4.549999999999998</v>
      </c>
      <c r="AR173" s="156">
        <f t="shared" si="550"/>
        <v>5.549999999999998</v>
      </c>
      <c r="AS173" s="156">
        <f t="shared" si="550"/>
        <v>6.549999999999998</v>
      </c>
      <c r="AT173" s="156">
        <f t="shared" si="550"/>
        <v>7.549999999999998</v>
      </c>
      <c r="AU173" s="156">
        <f t="shared" si="550"/>
        <v>8.5500000000000078</v>
      </c>
      <c r="AV173" s="156">
        <f t="shared" si="550"/>
        <v>9.5500000000000078</v>
      </c>
      <c r="AW173" s="156">
        <f t="shared" si="550"/>
        <v>10.550000000000008</v>
      </c>
      <c r="AX173" s="156">
        <f t="shared" si="550"/>
        <v>11.550000000000008</v>
      </c>
      <c r="AY173" s="156">
        <f t="shared" si="550"/>
        <v>12.550000000000008</v>
      </c>
      <c r="AZ173" s="156">
        <f t="shared" si="550"/>
        <v>13.550000000000008</v>
      </c>
      <c r="BA173" s="156">
        <f t="shared" si="550"/>
        <v>14.550000000000008</v>
      </c>
      <c r="BB173" s="156">
        <f t="shared" si="550"/>
        <v>15.550000000000008</v>
      </c>
      <c r="BC173" s="46"/>
      <c r="BE173" s="46"/>
      <c r="BF173" s="46"/>
      <c r="BG173" s="46"/>
    </row>
    <row r="174" spans="1:70" ht="15" x14ac:dyDescent="0.25">
      <c r="A174" s="8"/>
      <c r="B174" s="97">
        <f t="shared" si="513"/>
        <v>100</v>
      </c>
      <c r="C174" s="42">
        <f t="shared" ref="C174:Q174" si="551">IF(C41="[-]","[-]",C41-$V41)</f>
        <v>-1.5805482408063107E-2</v>
      </c>
      <c r="D174" s="42">
        <f t="shared" si="551"/>
        <v>1.3161649396858183E-2</v>
      </c>
      <c r="E174" s="42">
        <f t="shared" si="551"/>
        <v>-1.1223325857822763E-2</v>
      </c>
      <c r="F174" s="42">
        <f t="shared" si="551"/>
        <v>0.11177482576994797</v>
      </c>
      <c r="G174" s="42">
        <f t="shared" si="551"/>
        <v>-7.0594550201276945E-2</v>
      </c>
      <c r="H174" s="42">
        <f t="shared" si="551"/>
        <v>-4.0407340755250688E-2</v>
      </c>
      <c r="I174" s="42">
        <f t="shared" si="551"/>
        <v>0.10140544979872305</v>
      </c>
      <c r="J174" s="42">
        <f t="shared" si="551"/>
        <v>1.8728662642058969E-2</v>
      </c>
      <c r="K174" s="42">
        <f t="shared" si="551"/>
        <v>-4.2832035148107413E-2</v>
      </c>
      <c r="L174" s="42">
        <f t="shared" si="551"/>
        <v>2.1833613010467059E-2</v>
      </c>
      <c r="M174" s="42" t="str">
        <f t="shared" si="551"/>
        <v>[-]</v>
      </c>
      <c r="N174" s="42" t="str">
        <f t="shared" si="551"/>
        <v>[-]</v>
      </c>
      <c r="O174" s="42" t="str">
        <f t="shared" si="551"/>
        <v>[-]</v>
      </c>
      <c r="P174" s="42" t="str">
        <f t="shared" si="551"/>
        <v>[-]</v>
      </c>
      <c r="Q174" s="42" t="str">
        <f t="shared" si="551"/>
        <v>[-]</v>
      </c>
      <c r="R174" s="140"/>
      <c r="S174" s="20"/>
      <c r="U174" s="135"/>
      <c r="V174" s="191">
        <f t="shared" si="506"/>
        <v>0.23400000000000001</v>
      </c>
      <c r="W174" s="133">
        <f t="shared" si="490"/>
        <v>6.7088632455745242E-2</v>
      </c>
      <c r="X174" s="205">
        <f t="shared" si="491"/>
        <v>51.989779909349615</v>
      </c>
      <c r="Y174" s="133">
        <f t="shared" si="492"/>
        <v>222.17854662115218</v>
      </c>
      <c r="Z174" s="133">
        <f t="shared" si="507"/>
        <v>5.636499395254034E-2</v>
      </c>
      <c r="AA174" s="133">
        <f t="shared" si="493"/>
        <v>1.318940858489444E-2</v>
      </c>
      <c r="AB174" s="203">
        <f t="shared" si="494"/>
        <v>5.4858831704948576</v>
      </c>
      <c r="AC174" s="133">
        <f t="shared" si="508"/>
        <v>0.15713474188006094</v>
      </c>
      <c r="AD174" s="203">
        <f t="shared" si="501"/>
        <v>4.2471922712524496E-3</v>
      </c>
      <c r="AE174" s="133">
        <f t="shared" si="495"/>
        <v>5.3237762982388465E-3</v>
      </c>
      <c r="AF174" s="133">
        <f t="shared" si="509"/>
        <v>0.13034097239552037</v>
      </c>
      <c r="AG174" s="133">
        <f t="shared" si="510"/>
        <v>0.1459284248971234</v>
      </c>
      <c r="AH174" s="134">
        <f t="shared" si="511"/>
        <v>1.2055667453763865</v>
      </c>
      <c r="AI174" s="150"/>
      <c r="AL174" s="58"/>
      <c r="AM174" s="113" t="str">
        <f t="shared" ref="AM174:BB174" si="552">B$29</f>
        <v>Set Point</v>
      </c>
      <c r="AN174" s="113" t="str">
        <f t="shared" si="552"/>
        <v>Lab A</v>
      </c>
      <c r="AO174" s="113" t="str">
        <f t="shared" si="552"/>
        <v>Lab B</v>
      </c>
      <c r="AP174" s="113" t="str">
        <f t="shared" si="552"/>
        <v>Lab C</v>
      </c>
      <c r="AQ174" s="113" t="str">
        <f t="shared" si="552"/>
        <v>Lab D</v>
      </c>
      <c r="AR174" s="113" t="str">
        <f t="shared" si="552"/>
        <v>Lab E</v>
      </c>
      <c r="AS174" s="113" t="str">
        <f t="shared" si="552"/>
        <v>Lab F</v>
      </c>
      <c r="AT174" s="113" t="str">
        <f t="shared" si="552"/>
        <v>Lab G</v>
      </c>
      <c r="AU174" s="113" t="str">
        <f t="shared" si="552"/>
        <v>Lab H</v>
      </c>
      <c r="AV174" s="113" t="str">
        <f t="shared" si="552"/>
        <v>Lab I</v>
      </c>
      <c r="AW174" s="113" t="str">
        <f t="shared" si="552"/>
        <v>Lab J</v>
      </c>
      <c r="AX174" s="113" t="str">
        <f t="shared" si="552"/>
        <v>Lab K</v>
      </c>
      <c r="AY174" s="113" t="str">
        <f t="shared" si="552"/>
        <v>Lab L</v>
      </c>
      <c r="AZ174" s="113" t="str">
        <f t="shared" si="552"/>
        <v>Lab M</v>
      </c>
      <c r="BA174" s="113" t="str">
        <f t="shared" si="552"/>
        <v>Lab N</v>
      </c>
      <c r="BB174" s="113" t="str">
        <f t="shared" si="552"/>
        <v>Lab O</v>
      </c>
      <c r="BC174" s="46"/>
    </row>
    <row r="175" spans="1:70" ht="15.75" x14ac:dyDescent="0.3">
      <c r="A175" s="8"/>
      <c r="B175" s="97">
        <f t="shared" si="513"/>
        <v>75</v>
      </c>
      <c r="C175" s="42">
        <f t="shared" ref="C175:Q175" si="553">IF(C42="[-]","[-]",C42-$V42)</f>
        <v>-2.1843329393131966E-2</v>
      </c>
      <c r="D175" s="42">
        <f t="shared" si="553"/>
        <v>-3.2037430575639209E-3</v>
      </c>
      <c r="E175" s="42">
        <f t="shared" si="553"/>
        <v>-1.0520512377583807E-2</v>
      </c>
      <c r="F175" s="42">
        <f t="shared" si="553"/>
        <v>0.10021130936649435</v>
      </c>
      <c r="G175" s="42">
        <f t="shared" si="553"/>
        <v>-6.9297049020177651E-2</v>
      </c>
      <c r="H175" s="42">
        <f t="shared" si="553"/>
        <v>-1.5366964878008427E-2</v>
      </c>
      <c r="I175" s="42">
        <f t="shared" si="553"/>
        <v>0.11070295097982234</v>
      </c>
      <c r="J175" s="42">
        <f t="shared" si="553"/>
        <v>1.9852068438435344E-2</v>
      </c>
      <c r="K175" s="42">
        <f t="shared" si="553"/>
        <v>-3.9315178532368773E-2</v>
      </c>
      <c r="L175" s="42">
        <f t="shared" si="553"/>
        <v>2.4589411463854474E-2</v>
      </c>
      <c r="M175" s="42" t="str">
        <f t="shared" si="553"/>
        <v>[-]</v>
      </c>
      <c r="N175" s="42" t="str">
        <f t="shared" si="553"/>
        <v>[-]</v>
      </c>
      <c r="O175" s="42" t="str">
        <f t="shared" si="553"/>
        <v>[-]</v>
      </c>
      <c r="P175" s="42" t="str">
        <f t="shared" si="553"/>
        <v>[-]</v>
      </c>
      <c r="Q175" s="42" t="str">
        <f t="shared" si="553"/>
        <v>[-]</v>
      </c>
      <c r="R175" s="140"/>
      <c r="S175" s="20"/>
      <c r="U175" s="135"/>
      <c r="V175" s="191">
        <f t="shared" si="506"/>
        <v>0.25600000000000001</v>
      </c>
      <c r="W175" s="133">
        <f t="shared" si="490"/>
        <v>7.6202639749277809E-2</v>
      </c>
      <c r="X175" s="205">
        <f t="shared" si="491"/>
        <v>44.085922531464256</v>
      </c>
      <c r="Y175" s="133">
        <f t="shared" si="492"/>
        <v>172.21063488853224</v>
      </c>
      <c r="Z175" s="133">
        <f t="shared" si="507"/>
        <v>5.1495189465267328E-2</v>
      </c>
      <c r="AA175" s="133">
        <f t="shared" si="493"/>
        <v>1.3182768503108436E-2</v>
      </c>
      <c r="AB175" s="203">
        <f t="shared" si="494"/>
        <v>7.2487354764344554</v>
      </c>
      <c r="AC175" s="133">
        <f t="shared" si="508"/>
        <v>0.2051639925049259</v>
      </c>
      <c r="AD175" s="203">
        <f t="shared" si="501"/>
        <v>5.5078178600797608E-3</v>
      </c>
      <c r="AE175" s="133">
        <f t="shared" si="495"/>
        <v>6.2331717668698767E-3</v>
      </c>
      <c r="AF175" s="133">
        <f t="shared" si="509"/>
        <v>0.14842934831197988</v>
      </c>
      <c r="AG175" s="133">
        <f t="shared" si="510"/>
        <v>0.15790087734866931</v>
      </c>
      <c r="AH175" s="134">
        <f t="shared" si="511"/>
        <v>1.3822333307945065</v>
      </c>
      <c r="AI175" s="150"/>
      <c r="AL175" s="60" t="s">
        <v>112</v>
      </c>
      <c r="AM175" s="62">
        <f>B20</f>
        <v>75</v>
      </c>
      <c r="AN175" s="49">
        <f t="shared" ref="AN175:BB175" si="554">C42</f>
        <v>7.7453719627045683E-2</v>
      </c>
      <c r="AO175" s="68">
        <f t="shared" si="554"/>
        <v>9.6093305962613729E-2</v>
      </c>
      <c r="AP175" s="68">
        <f t="shared" si="554"/>
        <v>8.8776536642593842E-2</v>
      </c>
      <c r="AQ175" s="68">
        <f t="shared" si="554"/>
        <v>0.199508358386672</v>
      </c>
      <c r="AR175" s="68">
        <f t="shared" si="554"/>
        <v>0.03</v>
      </c>
      <c r="AS175" s="68">
        <f t="shared" si="554"/>
        <v>8.3930084142169223E-2</v>
      </c>
      <c r="AT175" s="68">
        <f t="shared" si="554"/>
        <v>0.21</v>
      </c>
      <c r="AU175" s="68">
        <f t="shared" si="554"/>
        <v>0.11914911745861299</v>
      </c>
      <c r="AV175" s="68">
        <f t="shared" si="554"/>
        <v>5.9981870487808876E-2</v>
      </c>
      <c r="AW175" s="68">
        <f t="shared" si="554"/>
        <v>0.12388646048403212</v>
      </c>
      <c r="AX175" s="68" t="str">
        <f t="shared" si="554"/>
        <v>[-]</v>
      </c>
      <c r="AY175" s="68" t="str">
        <f t="shared" si="554"/>
        <v>[-]</v>
      </c>
      <c r="AZ175" s="68" t="str">
        <f t="shared" si="554"/>
        <v>[-]</v>
      </c>
      <c r="BA175" s="68" t="str">
        <f t="shared" si="554"/>
        <v>[-]</v>
      </c>
      <c r="BB175" s="68" t="str">
        <f t="shared" si="554"/>
        <v>[-]</v>
      </c>
      <c r="BC175" s="46"/>
    </row>
    <row r="176" spans="1:70" ht="15.75" x14ac:dyDescent="0.3">
      <c r="A176" s="8"/>
      <c r="B176" s="97">
        <f t="shared" si="513"/>
        <v>50</v>
      </c>
      <c r="C176" s="42">
        <f t="shared" ref="C176:Q176" si="555">IF(C43="[-]","[-]",C43-$V43)</f>
        <v>-3.9145444456092041E-2</v>
      </c>
      <c r="D176" s="42">
        <f t="shared" si="555"/>
        <v>-2.2552340731697498E-2</v>
      </c>
      <c r="E176" s="42">
        <f t="shared" si="555"/>
        <v>6.736611380211005E-3</v>
      </c>
      <c r="F176" s="42">
        <f t="shared" si="555"/>
        <v>6.9682744820121753E-2</v>
      </c>
      <c r="G176" s="42">
        <f t="shared" si="555"/>
        <v>-7.5289549039907352E-2</v>
      </c>
      <c r="H176" s="42">
        <f t="shared" si="555"/>
        <v>-1.8808184628719096E-2</v>
      </c>
      <c r="I176" s="42">
        <f t="shared" si="555"/>
        <v>0.11471045096009265</v>
      </c>
      <c r="J176" s="42">
        <f t="shared" si="555"/>
        <v>5.2897151547383489E-2</v>
      </c>
      <c r="K176" s="42">
        <f t="shared" si="555"/>
        <v>-4.0680348821392015E-2</v>
      </c>
      <c r="L176" s="42">
        <f t="shared" si="555"/>
        <v>7.1346922813973757E-3</v>
      </c>
      <c r="M176" s="42" t="str">
        <f t="shared" si="555"/>
        <v>[-]</v>
      </c>
      <c r="N176" s="42" t="str">
        <f t="shared" si="555"/>
        <v>[-]</v>
      </c>
      <c r="O176" s="42" t="str">
        <f t="shared" si="555"/>
        <v>[-]</v>
      </c>
      <c r="P176" s="42" t="str">
        <f t="shared" si="555"/>
        <v>[-]</v>
      </c>
      <c r="Q176" s="42" t="str">
        <f t="shared" si="555"/>
        <v>[-]</v>
      </c>
      <c r="R176" s="140"/>
      <c r="S176" s="20"/>
      <c r="U176" s="135"/>
      <c r="V176" s="191">
        <f t="shared" si="506"/>
        <v>0.35199999999999998</v>
      </c>
      <c r="W176" s="133">
        <f t="shared" si="490"/>
        <v>-7.6159812877691177E-2</v>
      </c>
      <c r="X176" s="205" t="str">
        <f t="shared" si="491"/>
        <v/>
      </c>
      <c r="Y176" s="133" t="str">
        <f t="shared" si="492"/>
        <v/>
      </c>
      <c r="Z176" s="133" t="str">
        <f t="shared" si="507"/>
        <v/>
      </c>
      <c r="AA176" s="133" t="str">
        <f t="shared" si="493"/>
        <v/>
      </c>
      <c r="AB176" s="203" t="str">
        <f t="shared" si="494"/>
        <v/>
      </c>
      <c r="AC176" s="133">
        <f t="shared" si="508"/>
        <v>0.26218640197089549</v>
      </c>
      <c r="AD176" s="203">
        <f t="shared" si="501"/>
        <v>6.2583642268976237E-3</v>
      </c>
      <c r="AE176" s="133" t="str">
        <f t="shared" si="495"/>
        <v/>
      </c>
      <c r="AF176" s="133">
        <f t="shared" si="509"/>
        <v>0.15821964766611793</v>
      </c>
      <c r="AG176" s="133" t="str">
        <f t="shared" si="510"/>
        <v/>
      </c>
      <c r="AH176" s="134">
        <f t="shared" si="511"/>
        <v>1.6571039427680485</v>
      </c>
      <c r="AI176" s="150"/>
      <c r="AL176" s="60" t="s">
        <v>107</v>
      </c>
      <c r="AM176" s="79">
        <f t="shared" ref="AM176:AM182" si="556">AM175</f>
        <v>75</v>
      </c>
      <c r="AN176" s="68">
        <f t="shared" ref="AN176:BB176" si="557">C64</f>
        <v>5.000000000000001E-2</v>
      </c>
      <c r="AO176" s="68">
        <f t="shared" si="557"/>
        <v>8.5666666666666669E-2</v>
      </c>
      <c r="AP176" s="68">
        <f t="shared" si="557"/>
        <v>0.15</v>
      </c>
      <c r="AQ176" s="68">
        <f t="shared" si="557"/>
        <v>0.10000000000000002</v>
      </c>
      <c r="AR176" s="68">
        <f t="shared" si="557"/>
        <v>0.09</v>
      </c>
      <c r="AS176" s="68">
        <f t="shared" si="557"/>
        <v>0.13</v>
      </c>
      <c r="AT176" s="68">
        <f t="shared" si="557"/>
        <v>0.11</v>
      </c>
      <c r="AU176" s="68">
        <f t="shared" si="557"/>
        <v>0.03</v>
      </c>
      <c r="AV176" s="68">
        <f t="shared" si="557"/>
        <v>2.5000000000000005E-2</v>
      </c>
      <c r="AW176" s="68">
        <f t="shared" si="557"/>
        <v>0.11</v>
      </c>
      <c r="AX176" s="68" t="str">
        <f t="shared" si="557"/>
        <v>[-]</v>
      </c>
      <c r="AY176" s="68" t="str">
        <f t="shared" si="557"/>
        <v>[-]</v>
      </c>
      <c r="AZ176" s="68" t="str">
        <f t="shared" si="557"/>
        <v>[-]</v>
      </c>
      <c r="BA176" s="68" t="str">
        <f t="shared" si="557"/>
        <v>[-]</v>
      </c>
      <c r="BB176" s="68" t="str">
        <f t="shared" si="557"/>
        <v>[-]</v>
      </c>
      <c r="BC176" s="46"/>
    </row>
    <row r="177" spans="1:70" ht="15.75" x14ac:dyDescent="0.3">
      <c r="A177" s="8"/>
      <c r="B177" s="97">
        <f t="shared" si="513"/>
        <v>25</v>
      </c>
      <c r="C177" s="42">
        <f t="shared" ref="C177:Q177" si="558">IF(C44="[-]","[-]",C44-$V44)</f>
        <v>-4.1744407811690969E-2</v>
      </c>
      <c r="D177" s="42">
        <f t="shared" si="558"/>
        <v>-1.5485484830821586E-2</v>
      </c>
      <c r="E177" s="42">
        <f t="shared" si="558"/>
        <v>3.1177111469717245E-2</v>
      </c>
      <c r="F177" s="42">
        <f t="shared" si="558"/>
        <v>4.327902193926017E-2</v>
      </c>
      <c r="G177" s="42">
        <f t="shared" si="558"/>
        <v>-9.6865258119939068E-2</v>
      </c>
      <c r="H177" s="42">
        <f t="shared" si="558"/>
        <v>1.6063746526962158E-2</v>
      </c>
      <c r="I177" s="42">
        <f t="shared" si="558"/>
        <v>0.15713474188006094</v>
      </c>
      <c r="J177" s="42">
        <f t="shared" si="558"/>
        <v>7.0680661520567609E-2</v>
      </c>
      <c r="K177" s="42">
        <f t="shared" si="558"/>
        <v>-4.0505260737264216E-2</v>
      </c>
      <c r="L177" s="42">
        <f t="shared" si="558"/>
        <v>6.1767524139957758E-3</v>
      </c>
      <c r="M177" s="42" t="str">
        <f t="shared" si="558"/>
        <v>[-]</v>
      </c>
      <c r="N177" s="42" t="str">
        <f t="shared" si="558"/>
        <v>[-]</v>
      </c>
      <c r="O177" s="42" t="str">
        <f t="shared" si="558"/>
        <v>[-]</v>
      </c>
      <c r="P177" s="42" t="str">
        <f t="shared" si="558"/>
        <v>[-]</v>
      </c>
      <c r="Q177" s="42" t="str">
        <f t="shared" si="558"/>
        <v>[-]</v>
      </c>
      <c r="R177" s="140"/>
      <c r="S177" s="20"/>
      <c r="U177" s="135"/>
      <c r="V177" s="191">
        <f t="shared" si="506"/>
        <v>0.34699999999999998</v>
      </c>
      <c r="W177" s="133">
        <f t="shared" si="490"/>
        <v>9.9632784902404334E-2</v>
      </c>
      <c r="X177" s="205">
        <f t="shared" si="491"/>
        <v>34.956257939013675</v>
      </c>
      <c r="Y177" s="133">
        <f t="shared" si="492"/>
        <v>100.73849550148034</v>
      </c>
      <c r="Z177" s="133">
        <f t="shared" si="507"/>
        <v>4.914219004358119E-2</v>
      </c>
      <c r="AA177" s="133">
        <f t="shared" si="493"/>
        <v>1.7052339945122671E-2</v>
      </c>
      <c r="AB177" s="203">
        <f t="shared" si="494"/>
        <v>1.8486132582370072</v>
      </c>
      <c r="AC177" s="133">
        <f t="shared" si="508"/>
        <v>0.1354644385902839</v>
      </c>
      <c r="AD177" s="203">
        <f t="shared" si="501"/>
        <v>9.4388724511221839E-3</v>
      </c>
      <c r="AE177" s="133">
        <f t="shared" si="495"/>
        <v>9.9446591647881534E-3</v>
      </c>
      <c r="AF177" s="133">
        <f t="shared" si="509"/>
        <v>0.19430771936412802</v>
      </c>
      <c r="AG177" s="133">
        <f t="shared" si="510"/>
        <v>0.19944582386992366</v>
      </c>
      <c r="AH177" s="134">
        <f t="shared" si="511"/>
        <v>0.69716447207342691</v>
      </c>
      <c r="AI177" s="150"/>
      <c r="AL177" s="60" t="s">
        <v>105</v>
      </c>
      <c r="AM177" s="79">
        <f t="shared" si="556"/>
        <v>75</v>
      </c>
      <c r="AN177" s="49">
        <f t="shared" ref="AN177:BB177" si="559">C86</f>
        <v>1.7011934744480824E-2</v>
      </c>
      <c r="AO177" s="68">
        <f t="shared" si="559"/>
        <v>1.1645154095051334E-2</v>
      </c>
      <c r="AP177" s="68">
        <f t="shared" si="559"/>
        <v>6.1749605161083142E-3</v>
      </c>
      <c r="AQ177" s="68">
        <f t="shared" si="559"/>
        <v>8.9244321654202718E-4</v>
      </c>
      <c r="AR177" s="68">
        <f t="shared" si="559"/>
        <v>1.1666360282373585E-2</v>
      </c>
      <c r="AS177" s="68">
        <f t="shared" si="559"/>
        <v>9.9941892327889293E-3</v>
      </c>
      <c r="AT177" s="68">
        <f t="shared" si="559"/>
        <v>3.2297933234521673E-3</v>
      </c>
      <c r="AU177" s="68">
        <f t="shared" si="559"/>
        <v>2.0504735280840881E-2</v>
      </c>
      <c r="AV177" s="68">
        <f t="shared" si="559"/>
        <v>7.3994677964445599E-4</v>
      </c>
      <c r="AW177" s="68">
        <f t="shared" si="559"/>
        <v>0</v>
      </c>
      <c r="AX177" s="68" t="str">
        <f t="shared" si="559"/>
        <v>[-]</v>
      </c>
      <c r="AY177" s="68" t="str">
        <f t="shared" si="559"/>
        <v>[-]</v>
      </c>
      <c r="AZ177" s="68" t="str">
        <f t="shared" si="559"/>
        <v>[-]</v>
      </c>
      <c r="BA177" s="68" t="str">
        <f t="shared" si="559"/>
        <v>[-]</v>
      </c>
      <c r="BB177" s="68" t="str">
        <f t="shared" si="559"/>
        <v>[-]</v>
      </c>
      <c r="BC177" s="46"/>
    </row>
    <row r="178" spans="1:70" ht="15.75" x14ac:dyDescent="0.3">
      <c r="A178" s="8"/>
      <c r="B178" s="97">
        <f t="shared" si="513"/>
        <v>10</v>
      </c>
      <c r="C178" s="42">
        <f t="shared" ref="C178:Q178" si="560">IF(C45="[-]","[-]",C45-$V45)</f>
        <v>-5.0524186914567282E-2</v>
      </c>
      <c r="D178" s="42">
        <f t="shared" si="560"/>
        <v>4.9288824995420588E-2</v>
      </c>
      <c r="E178" s="42">
        <f t="shared" si="560"/>
        <v>4.1320409220048482E-2</v>
      </c>
      <c r="F178" s="42">
        <f t="shared" si="560"/>
        <v>-2.0826337527229219E-2</v>
      </c>
      <c r="G178" s="42">
        <f t="shared" si="560"/>
        <v>-7.0836007495074127E-2</v>
      </c>
      <c r="H178" s="42">
        <f t="shared" si="560"/>
        <v>3.2560322969817423E-2</v>
      </c>
      <c r="I178" s="42">
        <f t="shared" si="560"/>
        <v>0.2051639925049259</v>
      </c>
      <c r="J178" s="42">
        <f t="shared" si="560"/>
        <v>-3.8593763554703522E-3</v>
      </c>
      <c r="K178" s="42">
        <f t="shared" si="560"/>
        <v>-4.8622274981415664E-3</v>
      </c>
      <c r="L178" s="42">
        <f t="shared" si="560"/>
        <v>5.2498309678037716E-3</v>
      </c>
      <c r="M178" s="42" t="str">
        <f t="shared" si="560"/>
        <v>[-]</v>
      </c>
      <c r="N178" s="42" t="str">
        <f t="shared" si="560"/>
        <v>[-]</v>
      </c>
      <c r="O178" s="42" t="str">
        <f t="shared" si="560"/>
        <v>[-]</v>
      </c>
      <c r="P178" s="42" t="str">
        <f t="shared" si="560"/>
        <v>[-]</v>
      </c>
      <c r="Q178" s="42" t="str">
        <f t="shared" si="560"/>
        <v>[-]</v>
      </c>
      <c r="R178" s="140"/>
      <c r="S178" s="20"/>
      <c r="U178" s="135"/>
      <c r="V178" s="191">
        <f t="shared" si="506"/>
        <v>0.20399999999999999</v>
      </c>
      <c r="W178" s="151">
        <f t="shared" si="490"/>
        <v>0.1628214188930823</v>
      </c>
      <c r="X178" s="208">
        <f t="shared" si="491"/>
        <v>7.6949729470592008</v>
      </c>
      <c r="Y178" s="151">
        <f t="shared" si="492"/>
        <v>37.720455622839225</v>
      </c>
      <c r="Z178" s="133">
        <f t="shared" si="507"/>
        <v>2.7664662509022681E-2</v>
      </c>
      <c r="AA178" s="151">
        <f t="shared" si="493"/>
        <v>5.6435911518406268E-3</v>
      </c>
      <c r="AB178" s="151">
        <f t="shared" si="494"/>
        <v>0.34392336972385362</v>
      </c>
      <c r="AC178" s="133">
        <f t="shared" si="508"/>
        <v>9.5486588795968969E-2</v>
      </c>
      <c r="AD178" s="215">
        <f t="shared" si="501"/>
        <v>2.577740171574814E-2</v>
      </c>
      <c r="AE178" s="151">
        <f t="shared" si="495"/>
        <v>2.75958087832869E-2</v>
      </c>
      <c r="AF178" s="133">
        <f t="shared" si="509"/>
        <v>0.32110684649037391</v>
      </c>
      <c r="AG178" s="133">
        <f t="shared" si="510"/>
        <v>0.33223972539891672</v>
      </c>
      <c r="AH178" s="134">
        <f t="shared" si="511"/>
        <v>0.29736702857511776</v>
      </c>
      <c r="AI178" s="150"/>
      <c r="AL178" s="60" t="s">
        <v>108</v>
      </c>
      <c r="AM178" s="79">
        <f t="shared" si="556"/>
        <v>75</v>
      </c>
      <c r="AN178" s="49">
        <f t="shared" ref="AN178:BB178" si="561">C130</f>
        <v>7.9933759599749063E-2</v>
      </c>
      <c r="AO178" s="68">
        <f t="shared" si="561"/>
        <v>0.1052349152690079</v>
      </c>
      <c r="AP178" s="68">
        <f t="shared" si="561"/>
        <v>0.1616729109572024</v>
      </c>
      <c r="AQ178" s="68">
        <f t="shared" si="561"/>
        <v>0.11662245261910227</v>
      </c>
      <c r="AR178" s="68">
        <f t="shared" si="561"/>
        <v>0.10879385994732489</v>
      </c>
      <c r="AS178" s="68">
        <f t="shared" si="561"/>
        <v>0.14352659620579314</v>
      </c>
      <c r="AT178" s="68">
        <f t="shared" si="561"/>
        <v>0.12534126042493834</v>
      </c>
      <c r="AU178" s="68">
        <f t="shared" si="561"/>
        <v>7.0145877775799198E-2</v>
      </c>
      <c r="AV178" s="68">
        <f t="shared" si="561"/>
        <v>6.5004211565380179E-2</v>
      </c>
      <c r="AW178" s="68">
        <f t="shared" si="561"/>
        <v>0.12529964086141668</v>
      </c>
      <c r="AX178" s="68" t="str">
        <f t="shared" si="561"/>
        <v>[-]</v>
      </c>
      <c r="AY178" s="68" t="str">
        <f t="shared" si="561"/>
        <v>[-]</v>
      </c>
      <c r="AZ178" s="68" t="str">
        <f t="shared" si="561"/>
        <v>[-]</v>
      </c>
      <c r="BA178" s="68" t="str">
        <f t="shared" si="561"/>
        <v>[-]</v>
      </c>
      <c r="BB178" s="68" t="str">
        <f t="shared" si="561"/>
        <v>[-]</v>
      </c>
      <c r="BC178" s="46"/>
    </row>
    <row r="179" spans="1:70" ht="15.75" x14ac:dyDescent="0.3">
      <c r="A179" s="8"/>
      <c r="B179" s="97">
        <f t="shared" si="513"/>
        <v>10</v>
      </c>
      <c r="C179" s="42">
        <f t="shared" ref="C179:Q179" si="562">IF(C46="[-]","[-]",C46-$V46)</f>
        <v>3.3452391142958782E-4</v>
      </c>
      <c r="D179" s="42">
        <f t="shared" si="562"/>
        <v>8.034852218519356E-2</v>
      </c>
      <c r="E179" s="42">
        <f t="shared" si="562"/>
        <v>-0.11443055819289481</v>
      </c>
      <c r="F179" s="42">
        <f t="shared" si="562"/>
        <v>5.5669855264173729E-2</v>
      </c>
      <c r="G179" s="42">
        <f t="shared" si="562"/>
        <v>-0.18981359802910447</v>
      </c>
      <c r="H179" s="42" t="str">
        <f t="shared" si="562"/>
        <v>[-]</v>
      </c>
      <c r="I179" s="42">
        <f t="shared" si="562"/>
        <v>0.26218640197089549</v>
      </c>
      <c r="J179" s="42">
        <f t="shared" si="562"/>
        <v>-0.12478949527039956</v>
      </c>
      <c r="K179" s="42">
        <f t="shared" si="562"/>
        <v>5.7738400282835195E-2</v>
      </c>
      <c r="L179" s="42">
        <f t="shared" si="562"/>
        <v>5.0578441899781779E-3</v>
      </c>
      <c r="M179" s="42" t="str">
        <f t="shared" si="562"/>
        <v>[-]</v>
      </c>
      <c r="N179" s="42" t="str">
        <f t="shared" si="562"/>
        <v>[-]</v>
      </c>
      <c r="O179" s="42" t="str">
        <f t="shared" si="562"/>
        <v>[-]</v>
      </c>
      <c r="P179" s="42" t="str">
        <f t="shared" si="562"/>
        <v>[-]</v>
      </c>
      <c r="Q179" s="42" t="str">
        <f t="shared" si="562"/>
        <v>[-]</v>
      </c>
      <c r="R179" s="140"/>
      <c r="S179" s="20"/>
      <c r="U179" s="131" t="str">
        <f>J29</f>
        <v>Lab H</v>
      </c>
      <c r="V179" s="190">
        <f t="shared" ref="V179:V180" si="563">IF(J31="[-]","",J31)</f>
        <v>-0.13056770964622746</v>
      </c>
      <c r="W179" s="131">
        <f t="shared" ref="W179:W196" si="564">IF(J119="[-]","",J119/2)</f>
        <v>2.127399076137541E-2</v>
      </c>
      <c r="X179" s="206">
        <f t="shared" ref="X179:X196" si="565">IF(V179="","",IF(OR(W179&lt;0,J97=-1),"",V179/W179^2))</f>
        <v>-288.49470953073256</v>
      </c>
      <c r="Y179" s="131">
        <f t="shared" ref="Y179:Y196" si="566">IF(W179="","",IF(OR(W179&lt;0,J97=-1),"",1/W179^2))</f>
        <v>2209.5410137192994</v>
      </c>
      <c r="Z179" s="131">
        <f>IF(Y179="","",Y179/X325)</f>
        <v>0.28776648257138859</v>
      </c>
      <c r="AA179" s="131">
        <f t="shared" ref="AA179:AA196" si="567">IF(V179="","",IF(OR(W179&lt;0,J97=-1),"",Z179*V179))</f>
        <v>-3.7573010542297239E-2</v>
      </c>
      <c r="AB179" s="207">
        <f t="shared" ref="AB179:AB196" si="568">IF(V179="","",IF(OR(W179&lt;0,J97=-1),"",(V179-Y325)^2/W179^2))</f>
        <v>0.71682627796175169</v>
      </c>
      <c r="AC179" s="131">
        <f>IF(V179="","",V179-Y325)</f>
        <v>1.8011750610753108E-2</v>
      </c>
      <c r="AD179" s="207">
        <f>IF(W179="","",IF(W179&lt;0,W179^2+AB325,W179^2-AB325))</f>
        <v>3.2234455617988981E-4</v>
      </c>
      <c r="AE179" s="131">
        <f t="shared" ref="AE179:AE196" si="569">IF(W179="","",IF(OR(W179&lt;0,J97=-1),"",AC325+(1-2*Z179)*W179^2))</f>
        <v>5.649264922313157E-4</v>
      </c>
      <c r="AF179" s="131">
        <f t="shared" si="437"/>
        <v>3.5907913121198773E-2</v>
      </c>
      <c r="AG179" s="131">
        <f t="shared" si="438"/>
        <v>4.7536364700356111E-2</v>
      </c>
      <c r="AH179" s="132">
        <f t="shared" si="439"/>
        <v>0.50160950735172638</v>
      </c>
      <c r="AI179" s="150"/>
      <c r="AL179" s="60" t="s">
        <v>109</v>
      </c>
      <c r="AM179" s="79">
        <f t="shared" si="556"/>
        <v>75</v>
      </c>
      <c r="AN179" s="49">
        <f t="shared" ref="AN179:BB179" si="570">C152</f>
        <v>1.2473020361966016</v>
      </c>
      <c r="AO179" s="68">
        <f t="shared" si="570"/>
        <v>0.71345875821531701</v>
      </c>
      <c r="AP179" s="68">
        <f t="shared" si="570"/>
        <v>0.4021127612651012</v>
      </c>
      <c r="AQ179" s="68">
        <f t="shared" si="570"/>
        <v>0.60006636757068388</v>
      </c>
      <c r="AR179" s="68">
        <f t="shared" si="570"/>
        <v>0.67915197323239063</v>
      </c>
      <c r="AS179" s="68">
        <f t="shared" si="570"/>
        <v>0.46789746375989938</v>
      </c>
      <c r="AT179" s="68">
        <f t="shared" si="570"/>
        <v>0.54624424386869952</v>
      </c>
      <c r="AU179" s="68">
        <f t="shared" si="570"/>
        <v>2.1135657519245004</v>
      </c>
      <c r="AV179" s="68">
        <f t="shared" si="570"/>
        <v>2.4001825001400889</v>
      </c>
      <c r="AW179" s="68">
        <f t="shared" si="570"/>
        <v>0.54545454545454541</v>
      </c>
      <c r="AX179" s="68" t="str">
        <f t="shared" si="570"/>
        <v>[-]</v>
      </c>
      <c r="AY179" s="68" t="str">
        <f t="shared" si="570"/>
        <v>[-]</v>
      </c>
      <c r="AZ179" s="68" t="str">
        <f t="shared" si="570"/>
        <v>[-]</v>
      </c>
      <c r="BA179" s="68" t="str">
        <f t="shared" si="570"/>
        <v>[-]</v>
      </c>
      <c r="BB179" s="68" t="str">
        <f t="shared" si="570"/>
        <v>[-]</v>
      </c>
      <c r="BC179" s="46"/>
      <c r="BH179" s="15"/>
      <c r="BI179" s="79"/>
      <c r="BJ179" s="79"/>
      <c r="BK179" s="79"/>
      <c r="BL179" s="79"/>
      <c r="BM179" s="79"/>
      <c r="BN179" s="79"/>
      <c r="BO179" s="79"/>
      <c r="BP179" s="79"/>
      <c r="BQ179" s="79"/>
      <c r="BR179" s="79"/>
    </row>
    <row r="180" spans="1:70" ht="15.75" x14ac:dyDescent="0.3">
      <c r="A180" s="8"/>
      <c r="B180" s="97">
        <f t="shared" si="513"/>
        <v>5</v>
      </c>
      <c r="C180" s="42">
        <f t="shared" ref="C180:Q180" si="571">IF(C47="[-]","[-]",C47-$V47)</f>
        <v>-1.0818541297786449E-2</v>
      </c>
      <c r="D180" s="42">
        <f t="shared" si="571"/>
        <v>0.10279430257196082</v>
      </c>
      <c r="E180" s="42">
        <f t="shared" si="571"/>
        <v>-0.20820222807638275</v>
      </c>
      <c r="F180" s="42">
        <f t="shared" si="571"/>
        <v>-2.1031579313024462E-3</v>
      </c>
      <c r="G180" s="42">
        <f t="shared" si="571"/>
        <v>-0.40714508292297036</v>
      </c>
      <c r="H180" s="42" t="str">
        <f t="shared" si="571"/>
        <v>[-]</v>
      </c>
      <c r="I180" s="42">
        <f t="shared" si="571"/>
        <v>0.1354644385902839</v>
      </c>
      <c r="J180" s="42">
        <f t="shared" si="571"/>
        <v>-8.4643092050710717E-2</v>
      </c>
      <c r="K180" s="42">
        <f t="shared" si="571"/>
        <v>4.3330208008783344E-2</v>
      </c>
      <c r="L180" s="42">
        <f t="shared" si="571"/>
        <v>-5.4426950789660034E-2</v>
      </c>
      <c r="M180" s="42" t="str">
        <f t="shared" si="571"/>
        <v>[-]</v>
      </c>
      <c r="N180" s="42" t="str">
        <f t="shared" si="571"/>
        <v>[-]</v>
      </c>
      <c r="O180" s="42" t="str">
        <f t="shared" si="571"/>
        <v>[-]</v>
      </c>
      <c r="P180" s="42" t="str">
        <f t="shared" si="571"/>
        <v>[-]</v>
      </c>
      <c r="Q180" s="42" t="str">
        <f t="shared" si="571"/>
        <v>[-]</v>
      </c>
      <c r="R180" s="140"/>
      <c r="S180" s="20"/>
      <c r="U180" s="135"/>
      <c r="V180" s="191">
        <f t="shared" si="563"/>
        <v>-9.6055088207990913E-2</v>
      </c>
      <c r="W180" s="133">
        <f t="shared" si="564"/>
        <v>2.1760660037276475E-2</v>
      </c>
      <c r="X180" s="205">
        <f t="shared" si="565"/>
        <v>-202.85057679881137</v>
      </c>
      <c r="Y180" s="133">
        <f t="shared" si="566"/>
        <v>2111.8150072339013</v>
      </c>
      <c r="Z180" s="133">
        <f t="shared" ref="Z180" si="572">IF(Y180="","",Y180/X326)</f>
        <v>0.27654765459812664</v>
      </c>
      <c r="AA180" s="133">
        <f t="shared" si="567"/>
        <v>-2.6563809356136059E-2</v>
      </c>
      <c r="AB180" s="203">
        <f t="shared" si="568"/>
        <v>0.47021206373643382</v>
      </c>
      <c r="AC180" s="133">
        <f t="shared" ref="AC180" si="573">IF(V180="","",V180-Y326)</f>
        <v>1.4921722106816526E-2</v>
      </c>
      <c r="AD180" s="203">
        <f t="shared" ref="AD180:AD196" si="574">IF(W180="","",IF(W180&lt;0,W180^2+AB326,W180^2-AB326))</f>
        <v>3.4257373061737355E-4</v>
      </c>
      <c r="AE180" s="133">
        <f t="shared" si="569"/>
        <v>5.4442046184746164E-4</v>
      </c>
      <c r="AF180" s="133">
        <f t="shared" ref="AF180" si="575">IF(AD180="","",2*SQRT(AD180))</f>
        <v>3.7017494816228368E-2</v>
      </c>
      <c r="AG180" s="133">
        <f t="shared" ref="AG180" si="576">IF(AE180="","",2*SQRT(AE180))</f>
        <v>4.6665638829762594E-2</v>
      </c>
      <c r="AH180" s="134">
        <f t="shared" ref="AH180" si="577">IF(V180="","",AC180/AF180)</f>
        <v>0.40309918812428347</v>
      </c>
      <c r="AI180" s="150"/>
      <c r="AL180" s="60" t="s">
        <v>113</v>
      </c>
      <c r="AM180" s="79">
        <f t="shared" si="556"/>
        <v>75</v>
      </c>
      <c r="AN180" s="49">
        <f t="shared" ref="AN180:BB180" si="578">C175</f>
        <v>-2.1843329393131966E-2</v>
      </c>
      <c r="AO180" s="68">
        <f t="shared" si="578"/>
        <v>-3.2037430575639209E-3</v>
      </c>
      <c r="AP180" s="68">
        <f t="shared" si="578"/>
        <v>-1.0520512377583807E-2</v>
      </c>
      <c r="AQ180" s="68">
        <f t="shared" si="578"/>
        <v>0.10021130936649435</v>
      </c>
      <c r="AR180" s="68">
        <f t="shared" si="578"/>
        <v>-6.9297049020177651E-2</v>
      </c>
      <c r="AS180" s="68">
        <f t="shared" si="578"/>
        <v>-1.5366964878008427E-2</v>
      </c>
      <c r="AT180" s="68">
        <f t="shared" si="578"/>
        <v>0.11070295097982234</v>
      </c>
      <c r="AU180" s="68">
        <f t="shared" si="578"/>
        <v>1.9852068438435344E-2</v>
      </c>
      <c r="AV180" s="68">
        <f t="shared" si="578"/>
        <v>-3.9315178532368773E-2</v>
      </c>
      <c r="AW180" s="68">
        <f t="shared" si="578"/>
        <v>2.4589411463854474E-2</v>
      </c>
      <c r="AX180" s="68" t="str">
        <f t="shared" si="578"/>
        <v>[-]</v>
      </c>
      <c r="AY180" s="68" t="str">
        <f t="shared" si="578"/>
        <v>[-]</v>
      </c>
      <c r="AZ180" s="68" t="str">
        <f t="shared" si="578"/>
        <v>[-]</v>
      </c>
      <c r="BA180" s="68" t="str">
        <f t="shared" si="578"/>
        <v>[-]</v>
      </c>
      <c r="BB180" s="68" t="str">
        <f t="shared" si="578"/>
        <v>[-]</v>
      </c>
      <c r="BC180" s="46"/>
      <c r="BE180" s="46"/>
      <c r="BF180" s="46"/>
      <c r="BG180" s="46"/>
    </row>
    <row r="181" spans="1:70" ht="16.5" thickBot="1" x14ac:dyDescent="0.35">
      <c r="A181" s="8"/>
      <c r="B181" s="98">
        <f t="shared" si="513"/>
        <v>2</v>
      </c>
      <c r="C181" s="43">
        <f t="shared" ref="C181:Q181" si="579">IF(C48="[-]","[-]",C48-$V48)</f>
        <v>0.1120125926383593</v>
      </c>
      <c r="D181" s="43">
        <f t="shared" si="579"/>
        <v>0.43620937700315188</v>
      </c>
      <c r="E181" s="43">
        <f t="shared" si="579"/>
        <v>-7.1846744537364352E-2</v>
      </c>
      <c r="F181" s="43">
        <f t="shared" si="579"/>
        <v>4.203475030771997E-2</v>
      </c>
      <c r="G181" s="43">
        <f t="shared" si="579"/>
        <v>-0.54193757540897014</v>
      </c>
      <c r="H181" s="43" t="str">
        <f t="shared" si="579"/>
        <v>[-]</v>
      </c>
      <c r="I181" s="43">
        <f t="shared" si="579"/>
        <v>9.5486588795968969E-2</v>
      </c>
      <c r="J181" s="43">
        <f t="shared" si="579"/>
        <v>-3.6801899588418299E-2</v>
      </c>
      <c r="K181" s="43">
        <f t="shared" si="579"/>
        <v>0.28427727054958807</v>
      </c>
      <c r="L181" s="43">
        <f t="shared" si="579"/>
        <v>0.1353066851527687</v>
      </c>
      <c r="M181" s="43" t="str">
        <f t="shared" si="579"/>
        <v>[-]</v>
      </c>
      <c r="N181" s="43" t="str">
        <f t="shared" si="579"/>
        <v>[-]</v>
      </c>
      <c r="O181" s="43" t="str">
        <f t="shared" si="579"/>
        <v>[-]</v>
      </c>
      <c r="P181" s="43" t="str">
        <f t="shared" si="579"/>
        <v>[-]</v>
      </c>
      <c r="Q181" s="43" t="str">
        <f t="shared" si="579"/>
        <v>[-]</v>
      </c>
      <c r="R181" s="140"/>
      <c r="S181" s="20"/>
      <c r="U181" s="135"/>
      <c r="V181" s="191">
        <f t="shared" ref="V181:V196" si="580">IF(J33="[-]","",J33)</f>
        <v>-7.6252394178839042E-2</v>
      </c>
      <c r="W181" s="133">
        <f t="shared" si="564"/>
        <v>2.1390815845487261E-2</v>
      </c>
      <c r="X181" s="205">
        <f t="shared" si="565"/>
        <v>-166.64749371413626</v>
      </c>
      <c r="Y181" s="133">
        <f t="shared" si="566"/>
        <v>2185.4722793790379</v>
      </c>
      <c r="Z181" s="133">
        <f t="shared" ref="Z181:Z196" si="581">IF(Y181="","",Y181/X327)</f>
        <v>0.28607186037016108</v>
      </c>
      <c r="AA181" s="133">
        <f t="shared" si="567"/>
        <v>-2.1813664260419325E-2</v>
      </c>
      <c r="AB181" s="203">
        <f t="shared" si="568"/>
        <v>0.59409930232316011</v>
      </c>
      <c r="AC181" s="133">
        <f t="shared" ref="AC181:AC196" si="582">IF(V181="","",V181-Y327)</f>
        <v>1.6487578262815591E-2</v>
      </c>
      <c r="AD181" s="203">
        <f t="shared" si="574"/>
        <v>3.2666995887620622E-4</v>
      </c>
      <c r="AE181" s="133">
        <f t="shared" si="569"/>
        <v>4.9451671320385835E-4</v>
      </c>
      <c r="AF181" s="133">
        <f t="shared" ref="AF181:AF196" si="583">IF(AD181="","",2*SQRT(AD181))</f>
        <v>3.6148026716611034E-2</v>
      </c>
      <c r="AG181" s="133">
        <f t="shared" ref="AG181:AG196" si="584">IF(AE181="","",2*SQRT(AE181))</f>
        <v>4.4475463491856194E-2</v>
      </c>
      <c r="AH181" s="134">
        <f t="shared" ref="AH181:AH196" si="585">IF(V181="","",AC181/AF181)</f>
        <v>0.45611281611781829</v>
      </c>
      <c r="AI181" s="150"/>
      <c r="AL181" s="60" t="s">
        <v>110</v>
      </c>
      <c r="AM181" s="79">
        <f t="shared" si="556"/>
        <v>75</v>
      </c>
      <c r="AN181" s="49">
        <f t="shared" ref="AN181:BB181" si="586">C197</f>
        <v>7.3790189276390958E-2</v>
      </c>
      <c r="AO181" s="68">
        <f t="shared" si="586"/>
        <v>0.10064776948035362</v>
      </c>
      <c r="AP181" s="68">
        <f t="shared" si="586"/>
        <v>0.15872528546854348</v>
      </c>
      <c r="AQ181" s="68">
        <f t="shared" si="586"/>
        <v>0.11250058917441225</v>
      </c>
      <c r="AR181" s="68">
        <f t="shared" si="586"/>
        <v>0.10436326016339884</v>
      </c>
      <c r="AS181" s="68">
        <f t="shared" si="586"/>
        <v>0.14019796691862518</v>
      </c>
      <c r="AT181" s="68">
        <f t="shared" si="586"/>
        <v>0.12151550384460141</v>
      </c>
      <c r="AU181" s="68">
        <f t="shared" si="586"/>
        <v>6.3055771176257033E-2</v>
      </c>
      <c r="AV181" s="68">
        <f t="shared" si="586"/>
        <v>5.7281180425440205E-2</v>
      </c>
      <c r="AW181" s="68">
        <f t="shared" si="586"/>
        <v>0.12147257348757837</v>
      </c>
      <c r="AX181" s="68" t="str">
        <f t="shared" si="586"/>
        <v>[-]</v>
      </c>
      <c r="AY181" s="68" t="str">
        <f t="shared" si="586"/>
        <v>[-]</v>
      </c>
      <c r="AZ181" s="68" t="str">
        <f t="shared" si="586"/>
        <v>[-]</v>
      </c>
      <c r="BA181" s="68" t="str">
        <f t="shared" si="586"/>
        <v>[-]</v>
      </c>
      <c r="BB181" s="68" t="str">
        <f t="shared" si="586"/>
        <v>[-]</v>
      </c>
      <c r="BC181" s="46"/>
      <c r="BE181" s="46"/>
      <c r="BF181" s="46"/>
      <c r="BG181" s="46"/>
      <c r="BH181" s="48" t="s">
        <v>45</v>
      </c>
      <c r="BI181" s="48">
        <v>1</v>
      </c>
      <c r="BJ181" s="48">
        <v>2</v>
      </c>
      <c r="BK181" s="48">
        <v>3</v>
      </c>
      <c r="BL181" s="48">
        <v>4</v>
      </c>
      <c r="BM181" s="48">
        <v>5</v>
      </c>
      <c r="BN181" s="48">
        <v>6</v>
      </c>
      <c r="BO181" s="48">
        <v>7</v>
      </c>
      <c r="BP181" s="48">
        <v>8</v>
      </c>
      <c r="BQ181" s="48">
        <v>9</v>
      </c>
      <c r="BR181" s="48">
        <v>10</v>
      </c>
    </row>
    <row r="182" spans="1:70" ht="15.75" x14ac:dyDescent="0.3">
      <c r="A182" s="8"/>
      <c r="B182" s="14"/>
      <c r="U182" s="135"/>
      <c r="V182" s="191">
        <f t="shared" si="580"/>
        <v>-8.5113747375513804E-2</v>
      </c>
      <c r="W182" s="133">
        <f t="shared" si="564"/>
        <v>2.1745205838193553E-2</v>
      </c>
      <c r="X182" s="205">
        <f t="shared" si="565"/>
        <v>-180.00006667035086</v>
      </c>
      <c r="Y182" s="133">
        <f t="shared" si="566"/>
        <v>2114.8177846782801</v>
      </c>
      <c r="Z182" s="133">
        <f t="shared" si="581"/>
        <v>0.27306661394488341</v>
      </c>
      <c r="AA182" s="133">
        <f t="shared" si="567"/>
        <v>-2.3241722795991761E-2</v>
      </c>
      <c r="AB182" s="203">
        <f t="shared" si="568"/>
        <v>0.6723213269073024</v>
      </c>
      <c r="AC182" s="133">
        <f t="shared" si="582"/>
        <v>1.7830025608880404E-2</v>
      </c>
      <c r="AD182" s="203">
        <f t="shared" si="574"/>
        <v>3.4373334257055269E-4</v>
      </c>
      <c r="AE182" s="133">
        <f t="shared" si="569"/>
        <v>5.1261392870756341E-4</v>
      </c>
      <c r="AF182" s="133">
        <f t="shared" si="583"/>
        <v>3.7080093989662576E-2</v>
      </c>
      <c r="AG182" s="133">
        <f t="shared" si="584"/>
        <v>4.5281957939451487E-2</v>
      </c>
      <c r="AH182" s="134">
        <f t="shared" si="585"/>
        <v>0.48085168321987459</v>
      </c>
      <c r="AI182" s="150"/>
      <c r="AL182" s="15" t="s">
        <v>111</v>
      </c>
      <c r="AM182" s="79">
        <f t="shared" si="556"/>
        <v>75</v>
      </c>
      <c r="AN182" s="49">
        <f t="shared" ref="AN182:BB182" si="587">C219</f>
        <v>-0.29601942490369382</v>
      </c>
      <c r="AO182" s="68">
        <f t="shared" si="587"/>
        <v>-3.1831237533677184E-2</v>
      </c>
      <c r="AP182" s="68">
        <f t="shared" si="587"/>
        <v>-6.6281262916164582E-2</v>
      </c>
      <c r="AQ182" s="68">
        <f t="shared" si="587"/>
        <v>0.89076252935115263</v>
      </c>
      <c r="AR182" s="68">
        <f t="shared" si="587"/>
        <v>-0.66399850782431546</v>
      </c>
      <c r="AS182" s="68">
        <f t="shared" si="587"/>
        <v>-0.10960904224044735</v>
      </c>
      <c r="AT182" s="68">
        <f t="shared" si="587"/>
        <v>0.91101914963372432</v>
      </c>
      <c r="AU182" s="68">
        <f t="shared" si="587"/>
        <v>0.31483348895922192</v>
      </c>
      <c r="AV182" s="68">
        <f t="shared" si="587"/>
        <v>-0.68635419592204816</v>
      </c>
      <c r="AW182" s="68">
        <f t="shared" si="587"/>
        <v>0.20242768188630628</v>
      </c>
      <c r="AX182" s="68" t="str">
        <f t="shared" si="587"/>
        <v>[-]</v>
      </c>
      <c r="AY182" s="68" t="str">
        <f t="shared" si="587"/>
        <v>[-]</v>
      </c>
      <c r="AZ182" s="68" t="str">
        <f t="shared" si="587"/>
        <v>[-]</v>
      </c>
      <c r="BA182" s="68" t="str">
        <f t="shared" si="587"/>
        <v>[-]</v>
      </c>
      <c r="BB182" s="68" t="str">
        <f t="shared" si="587"/>
        <v>[-]</v>
      </c>
      <c r="BC182" s="46"/>
      <c r="BD182" s="48">
        <f>B20</f>
        <v>75</v>
      </c>
      <c r="BE182" s="26"/>
      <c r="BF182" s="26"/>
      <c r="BG182" s="46"/>
      <c r="BH182" s="48">
        <f>BD182</f>
        <v>75</v>
      </c>
      <c r="BI182" s="120" t="str">
        <f t="shared" ref="BI182:BR182" si="588">C$29</f>
        <v>Lab A</v>
      </c>
      <c r="BJ182" s="120" t="str">
        <f t="shared" si="588"/>
        <v>Lab B</v>
      </c>
      <c r="BK182" s="120" t="str">
        <f t="shared" si="588"/>
        <v>Lab C</v>
      </c>
      <c r="BL182" s="120" t="str">
        <f t="shared" si="588"/>
        <v>Lab D</v>
      </c>
      <c r="BM182" s="120" t="str">
        <f t="shared" si="588"/>
        <v>Lab E</v>
      </c>
      <c r="BN182" s="120" t="str">
        <f t="shared" si="588"/>
        <v>Lab F</v>
      </c>
      <c r="BO182" s="120" t="str">
        <f t="shared" si="588"/>
        <v>Lab G</v>
      </c>
      <c r="BP182" s="120" t="str">
        <f t="shared" si="588"/>
        <v>Lab H</v>
      </c>
      <c r="BQ182" s="120" t="str">
        <f t="shared" si="588"/>
        <v>Lab I</v>
      </c>
      <c r="BR182" s="120" t="str">
        <f t="shared" si="588"/>
        <v>Lab J</v>
      </c>
    </row>
    <row r="183" spans="1:70" ht="16.5" thickBot="1" x14ac:dyDescent="0.35">
      <c r="A183" s="8"/>
      <c r="B183" s="2" t="s">
        <v>75</v>
      </c>
      <c r="U183" s="135"/>
      <c r="V183" s="191">
        <f t="shared" si="580"/>
        <v>-5.4795687854813958E-2</v>
      </c>
      <c r="W183" s="133">
        <f t="shared" si="564"/>
        <v>2.3184453084502288E-2</v>
      </c>
      <c r="X183" s="205">
        <f t="shared" si="565"/>
        <v>-101.94188788592599</v>
      </c>
      <c r="Y183" s="133">
        <f t="shared" si="566"/>
        <v>1860.3998211689591</v>
      </c>
      <c r="Z183" s="133">
        <f t="shared" si="581"/>
        <v>0.2555847964790996</v>
      </c>
      <c r="AA183" s="133">
        <f t="shared" si="567"/>
        <v>-1.4004944728304896E-2</v>
      </c>
      <c r="AB183" s="203">
        <f t="shared" si="568"/>
        <v>0.10565559435980876</v>
      </c>
      <c r="AC183" s="133">
        <f t="shared" si="582"/>
        <v>7.5360384249921336E-3</v>
      </c>
      <c r="AD183" s="203">
        <f t="shared" si="574"/>
        <v>4.0013721515687762E-4</v>
      </c>
      <c r="AE183" s="133">
        <f t="shared" si="569"/>
        <v>4.6191197001995907E-4</v>
      </c>
      <c r="AF183" s="133">
        <f t="shared" si="583"/>
        <v>4.0006860169569801E-2</v>
      </c>
      <c r="AG183" s="133">
        <f t="shared" si="584"/>
        <v>4.2984274799975818E-2</v>
      </c>
      <c r="AH183" s="134">
        <f t="shared" si="585"/>
        <v>0.18836865460199823</v>
      </c>
      <c r="AI183" s="150"/>
      <c r="AL183" s="102" t="s">
        <v>53</v>
      </c>
      <c r="AM183" s="124"/>
      <c r="AN183" s="124" t="str">
        <f t="shared" ref="AN183" si="589">IF(AN182="[-]","[-]",IF(ABS(AN182)&lt;=1,"pass","X"))</f>
        <v>pass</v>
      </c>
      <c r="AO183" s="124" t="str">
        <f t="shared" ref="AO183" si="590">IF(AO182="[-]","[-]",IF(ABS(AO182)&lt;=1,"pass","X"))</f>
        <v>pass</v>
      </c>
      <c r="AP183" s="124" t="str">
        <f t="shared" ref="AP183" si="591">IF(AP182="[-]","[-]",IF(ABS(AP182)&lt;=1,"pass","X"))</f>
        <v>pass</v>
      </c>
      <c r="AQ183" s="124" t="str">
        <f t="shared" ref="AQ183" si="592">IF(AQ182="[-]","[-]",IF(ABS(AQ182)&lt;=1,"pass","X"))</f>
        <v>pass</v>
      </c>
      <c r="AR183" s="124" t="str">
        <f t="shared" ref="AR183" si="593">IF(AR182="[-]","[-]",IF(ABS(AR182)&lt;=1,"pass","X"))</f>
        <v>pass</v>
      </c>
      <c r="AS183" s="124" t="str">
        <f t="shared" ref="AS183" si="594">IF(AS182="[-]","[-]",IF(ABS(AS182)&lt;=1,"pass","X"))</f>
        <v>pass</v>
      </c>
      <c r="AT183" s="124" t="str">
        <f t="shared" ref="AT183" si="595">IF(AT182="[-]","[-]",IF(ABS(AT182)&lt;=1,"pass","X"))</f>
        <v>pass</v>
      </c>
      <c r="AU183" s="124" t="str">
        <f t="shared" ref="AU183" si="596">IF(AU182="[-]","[-]",IF(ABS(AU182)&lt;=1,"pass","X"))</f>
        <v>pass</v>
      </c>
      <c r="AV183" s="124" t="str">
        <f t="shared" ref="AV183" si="597">IF(AV182="[-]","[-]",IF(ABS(AV182)&lt;=1,"pass","X"))</f>
        <v>pass</v>
      </c>
      <c r="AW183" s="124" t="str">
        <f t="shared" ref="AW183" si="598">IF(AW182="[-]","[-]",IF(ABS(AW182)&lt;=1,"pass","X"))</f>
        <v>pass</v>
      </c>
      <c r="AX183" s="124" t="str">
        <f t="shared" ref="AX183" si="599">IF(AX182="[-]","[-]",IF(ABS(AX182)&lt;=1,"pass","X"))</f>
        <v>[-]</v>
      </c>
      <c r="AY183" s="124" t="str">
        <f t="shared" ref="AY183" si="600">IF(AY182="[-]","[-]",IF(ABS(AY182)&lt;=1,"pass","X"))</f>
        <v>[-]</v>
      </c>
      <c r="AZ183" s="124" t="str">
        <f t="shared" ref="AZ183" si="601">IF(AZ182="[-]","[-]",IF(ABS(AZ182)&lt;=1,"pass","X"))</f>
        <v>[-]</v>
      </c>
      <c r="BA183" s="124" t="str">
        <f t="shared" ref="BA183" si="602">IF(BA182="[-]","[-]",IF(ABS(BA182)&lt;=1,"pass","X"))</f>
        <v>[-]</v>
      </c>
      <c r="BB183" s="124" t="str">
        <f t="shared" ref="BB183" si="603">IF(BB182="[-]","[-]",IF(ABS(BB182)&lt;=1,"pass","X"))</f>
        <v>[-]</v>
      </c>
      <c r="BC183" s="46"/>
      <c r="BD183" s="48" t="str">
        <f>BD168</f>
        <v>xCRV</v>
      </c>
      <c r="BE183" s="73" t="s">
        <v>57</v>
      </c>
      <c r="BF183" s="73" t="s">
        <v>58</v>
      </c>
      <c r="BG183" s="46"/>
      <c r="BH183" s="75" t="s">
        <v>54</v>
      </c>
      <c r="BI183" s="128" t="str">
        <f t="shared" ref="BI183:BR184" si="604">AN183</f>
        <v>pass</v>
      </c>
      <c r="BJ183" s="128" t="str">
        <f t="shared" si="604"/>
        <v>pass</v>
      </c>
      <c r="BK183" s="128" t="str">
        <f t="shared" si="604"/>
        <v>pass</v>
      </c>
      <c r="BL183" s="128" t="str">
        <f t="shared" si="604"/>
        <v>pass</v>
      </c>
      <c r="BM183" s="128" t="str">
        <f t="shared" si="604"/>
        <v>pass</v>
      </c>
      <c r="BN183" s="128" t="str">
        <f t="shared" si="604"/>
        <v>pass</v>
      </c>
      <c r="BO183" s="128" t="str">
        <f t="shared" si="604"/>
        <v>pass</v>
      </c>
      <c r="BP183" s="128" t="str">
        <f t="shared" si="604"/>
        <v>pass</v>
      </c>
      <c r="BQ183" s="128" t="str">
        <f t="shared" si="604"/>
        <v>pass</v>
      </c>
      <c r="BR183" s="128" t="str">
        <f t="shared" si="604"/>
        <v>pass</v>
      </c>
    </row>
    <row r="184" spans="1:70" ht="17.100000000000001" customHeight="1" x14ac:dyDescent="0.2">
      <c r="A184" s="8"/>
      <c r="B184" s="85" t="s">
        <v>17</v>
      </c>
      <c r="C184" s="85" t="str">
        <f t="shared" ref="C184:Q184" si="605">C29</f>
        <v>Lab A</v>
      </c>
      <c r="D184" s="85" t="str">
        <f t="shared" si="605"/>
        <v>Lab B</v>
      </c>
      <c r="E184" s="85" t="str">
        <f t="shared" si="605"/>
        <v>Lab C</v>
      </c>
      <c r="F184" s="85" t="str">
        <f t="shared" si="605"/>
        <v>Lab D</v>
      </c>
      <c r="G184" s="85" t="str">
        <f t="shared" si="605"/>
        <v>Lab E</v>
      </c>
      <c r="H184" s="85" t="str">
        <f t="shared" si="605"/>
        <v>Lab F</v>
      </c>
      <c r="I184" s="85" t="str">
        <f t="shared" si="605"/>
        <v>Lab G</v>
      </c>
      <c r="J184" s="85" t="str">
        <f t="shared" si="605"/>
        <v>Lab H</v>
      </c>
      <c r="K184" s="85" t="str">
        <f t="shared" si="605"/>
        <v>Lab I</v>
      </c>
      <c r="L184" s="85" t="str">
        <f t="shared" si="605"/>
        <v>Lab J</v>
      </c>
      <c r="M184" s="85" t="str">
        <f t="shared" si="605"/>
        <v>Lab K</v>
      </c>
      <c r="N184" s="85" t="str">
        <f t="shared" si="605"/>
        <v>Lab L</v>
      </c>
      <c r="O184" s="85" t="str">
        <f t="shared" si="605"/>
        <v>Lab M</v>
      </c>
      <c r="P184" s="85" t="str">
        <f t="shared" si="605"/>
        <v>Lab N</v>
      </c>
      <c r="Q184" s="85" t="str">
        <f t="shared" si="605"/>
        <v>Lab O</v>
      </c>
      <c r="R184" s="138"/>
      <c r="S184" s="18"/>
      <c r="U184" s="135"/>
      <c r="V184" s="191">
        <f t="shared" si="580"/>
        <v>-9.917824051379022E-2</v>
      </c>
      <c r="W184" s="133">
        <f t="shared" si="564"/>
        <v>2.5085938832184119E-2</v>
      </c>
      <c r="X184" s="205">
        <f t="shared" si="565"/>
        <v>-157.59980703148403</v>
      </c>
      <c r="Y184" s="133">
        <f t="shared" si="566"/>
        <v>1589.0562911284014</v>
      </c>
      <c r="Z184" s="133">
        <f t="shared" si="581"/>
        <v>0.23880069079705057</v>
      </c>
      <c r="AA184" s="133">
        <f t="shared" si="567"/>
        <v>-2.3683832346729133E-2</v>
      </c>
      <c r="AB184" s="203">
        <f t="shared" si="568"/>
        <v>1.4273869041181897</v>
      </c>
      <c r="AC184" s="133">
        <f t="shared" si="582"/>
        <v>2.9970998568552051E-2</v>
      </c>
      <c r="AD184" s="203">
        <f t="shared" si="574"/>
        <v>4.7902601906092061E-4</v>
      </c>
      <c r="AE184" s="133">
        <f t="shared" si="569"/>
        <v>8.1172860144364798E-4</v>
      </c>
      <c r="AF184" s="133">
        <f t="shared" si="583"/>
        <v>4.3773326081572583E-2</v>
      </c>
      <c r="AG184" s="133">
        <f t="shared" si="584"/>
        <v>5.6981702376943708E-2</v>
      </c>
      <c r="AH184" s="134">
        <f t="shared" si="585"/>
        <v>0.68468634329272615</v>
      </c>
      <c r="AI184" s="150"/>
      <c r="AL184" s="102" t="s">
        <v>52</v>
      </c>
      <c r="AM184" s="127"/>
      <c r="AN184" s="124" t="str">
        <f>IF(AN179="[-]","[-]",IF(AND(ABS(AN182)&lt;=1,(AN179&lt;=2)),"pass",(IF(AND(ABS(AN182)&gt;1,(AN179&lt;=2)),"X","?"))))</f>
        <v>pass</v>
      </c>
      <c r="AO184" s="124" t="str">
        <f t="shared" ref="AO184:BB184" si="606">IF(AO179="[-]","[-]",IF(AND(ABS(AO182)&lt;=1,(AO179&lt;=2)),"pass",(IF(AND(ABS(AO182)&gt;1,(AO179&lt;=2)),"X","?"))))</f>
        <v>pass</v>
      </c>
      <c r="AP184" s="124" t="str">
        <f t="shared" si="606"/>
        <v>pass</v>
      </c>
      <c r="AQ184" s="124" t="str">
        <f t="shared" si="606"/>
        <v>pass</v>
      </c>
      <c r="AR184" s="124" t="str">
        <f t="shared" si="606"/>
        <v>pass</v>
      </c>
      <c r="AS184" s="124" t="str">
        <f t="shared" si="606"/>
        <v>pass</v>
      </c>
      <c r="AT184" s="124" t="str">
        <f t="shared" si="606"/>
        <v>pass</v>
      </c>
      <c r="AU184" s="124" t="str">
        <f t="shared" si="606"/>
        <v>?</v>
      </c>
      <c r="AV184" s="124" t="str">
        <f t="shared" si="606"/>
        <v>?</v>
      </c>
      <c r="AW184" s="124" t="str">
        <f t="shared" si="606"/>
        <v>pass</v>
      </c>
      <c r="AX184" s="124" t="str">
        <f t="shared" si="606"/>
        <v>[-]</v>
      </c>
      <c r="AY184" s="124" t="str">
        <f t="shared" si="606"/>
        <v>[-]</v>
      </c>
      <c r="AZ184" s="124" t="str">
        <f t="shared" si="606"/>
        <v>[-]</v>
      </c>
      <c r="BA184" s="124" t="str">
        <f t="shared" si="606"/>
        <v>[-]</v>
      </c>
      <c r="BB184" s="124" t="str">
        <f t="shared" si="606"/>
        <v>[-]</v>
      </c>
      <c r="BC184" s="46"/>
      <c r="BD184" s="48" t="str">
        <f>BD169</f>
        <v>(%)</v>
      </c>
      <c r="BE184" s="48" t="s">
        <v>30</v>
      </c>
      <c r="BF184" s="48" t="s">
        <v>31</v>
      </c>
      <c r="BG184" s="46"/>
      <c r="BH184" s="75" t="s">
        <v>52</v>
      </c>
      <c r="BI184" s="128" t="str">
        <f t="shared" si="604"/>
        <v>pass</v>
      </c>
      <c r="BJ184" s="128" t="str">
        <f t="shared" si="604"/>
        <v>pass</v>
      </c>
      <c r="BK184" s="128" t="str">
        <f t="shared" si="604"/>
        <v>pass</v>
      </c>
      <c r="BL184" s="128" t="str">
        <f t="shared" si="604"/>
        <v>pass</v>
      </c>
      <c r="BM184" s="128" t="str">
        <f t="shared" si="604"/>
        <v>pass</v>
      </c>
      <c r="BN184" s="128" t="str">
        <f t="shared" si="604"/>
        <v>pass</v>
      </c>
      <c r="BO184" s="128" t="str">
        <f t="shared" si="604"/>
        <v>pass</v>
      </c>
      <c r="BP184" s="128" t="str">
        <f t="shared" si="604"/>
        <v>?</v>
      </c>
      <c r="BQ184" s="128" t="str">
        <f t="shared" si="604"/>
        <v>?</v>
      </c>
      <c r="BR184" s="128" t="str">
        <f t="shared" si="604"/>
        <v>pass</v>
      </c>
    </row>
    <row r="185" spans="1:70" ht="16.5" thickBot="1" x14ac:dyDescent="0.35">
      <c r="B185" s="99"/>
      <c r="C185" s="99"/>
      <c r="D185" s="99"/>
      <c r="E185" s="99"/>
      <c r="F185" s="99"/>
      <c r="G185" s="99"/>
      <c r="H185" s="99"/>
      <c r="I185" s="99"/>
      <c r="J185" s="99"/>
      <c r="K185" s="99"/>
      <c r="L185" s="99"/>
      <c r="M185" s="100"/>
      <c r="N185" s="100"/>
      <c r="O185" s="100"/>
      <c r="P185" s="100"/>
      <c r="Q185" s="100"/>
      <c r="R185" s="139"/>
      <c r="S185" s="17"/>
      <c r="U185" s="135"/>
      <c r="V185" s="191">
        <f t="shared" si="580"/>
        <v>-8.1304560369949E-2</v>
      </c>
      <c r="W185" s="133">
        <f t="shared" si="564"/>
        <v>2.5240562747669885E-2</v>
      </c>
      <c r="X185" s="205">
        <f t="shared" si="565"/>
        <v>-127.61944128749468</v>
      </c>
      <c r="Y185" s="133">
        <f t="shared" si="566"/>
        <v>1569.6467788129648</v>
      </c>
      <c r="Z185" s="133">
        <f t="shared" si="581"/>
        <v>0.23094822554681013</v>
      </c>
      <c r="AA185" s="133">
        <f t="shared" si="567"/>
        <v>-1.8777143946303223E-2</v>
      </c>
      <c r="AB185" s="203">
        <f t="shared" si="568"/>
        <v>2.1345628900235272</v>
      </c>
      <c r="AC185" s="133">
        <f t="shared" si="582"/>
        <v>3.6876824023277896E-2</v>
      </c>
      <c r="AD185" s="203">
        <f t="shared" si="574"/>
        <v>4.8995212479254749E-4</v>
      </c>
      <c r="AE185" s="133">
        <f t="shared" si="569"/>
        <v>8.577362490350517E-4</v>
      </c>
      <c r="AF185" s="133">
        <f t="shared" si="583"/>
        <v>4.4269724408112027E-2</v>
      </c>
      <c r="AG185" s="133">
        <f t="shared" si="584"/>
        <v>5.8574269061937141E-2</v>
      </c>
      <c r="AH185" s="134">
        <f t="shared" si="585"/>
        <v>0.83300324355578215</v>
      </c>
      <c r="AI185" s="150"/>
      <c r="AL185" s="125" t="s">
        <v>114</v>
      </c>
      <c r="AM185" s="127"/>
      <c r="AN185" s="146">
        <f>IF(AN180="[-]","[-]",AN180/ABS(AN176))</f>
        <v>-0.43686658786263921</v>
      </c>
      <c r="AO185" s="146">
        <f t="shared" ref="AO185:BB185" si="607">IF(AO180="[-]","[-]",AO180/ABS(AO176))</f>
        <v>-3.7397778882069112E-2</v>
      </c>
      <c r="AP185" s="146">
        <f t="shared" si="607"/>
        <v>-7.0136749183892053E-2</v>
      </c>
      <c r="AQ185" s="146">
        <f t="shared" si="607"/>
        <v>1.0021130936649432</v>
      </c>
      <c r="AR185" s="146">
        <f t="shared" si="607"/>
        <v>-0.76996721133530721</v>
      </c>
      <c r="AS185" s="146">
        <f t="shared" si="607"/>
        <v>-0.11820742213852635</v>
      </c>
      <c r="AT185" s="146">
        <f t="shared" si="607"/>
        <v>1.0063904634529304</v>
      </c>
      <c r="AU185" s="146">
        <f t="shared" si="607"/>
        <v>0.66173561461451147</v>
      </c>
      <c r="AV185" s="146">
        <f t="shared" si="607"/>
        <v>-1.5726071412947507</v>
      </c>
      <c r="AW185" s="146">
        <f t="shared" si="607"/>
        <v>0.22354010421685885</v>
      </c>
      <c r="AX185" s="146" t="str">
        <f t="shared" si="607"/>
        <v>[-]</v>
      </c>
      <c r="AY185" s="146" t="str">
        <f t="shared" si="607"/>
        <v>[-]</v>
      </c>
      <c r="AZ185" s="146" t="str">
        <f t="shared" si="607"/>
        <v>[-]</v>
      </c>
      <c r="BA185" s="146" t="str">
        <f t="shared" si="607"/>
        <v>[-]</v>
      </c>
      <c r="BB185" s="146" t="str">
        <f t="shared" si="607"/>
        <v>[-]</v>
      </c>
      <c r="BC185" s="46"/>
      <c r="BD185" s="50">
        <f>V42</f>
        <v>9.929704902017765E-2</v>
      </c>
      <c r="BE185" s="50">
        <f>W42</f>
        <v>1.5365658872180459E-2</v>
      </c>
      <c r="BF185" s="50">
        <f>X42</f>
        <v>3.0731317744360918E-2</v>
      </c>
      <c r="BG185" s="46"/>
      <c r="BH185" s="75" t="s">
        <v>51</v>
      </c>
      <c r="BI185" s="128" t="str">
        <f t="shared" ref="BI185:BR185" si="608">AN187</f>
        <v>pass</v>
      </c>
      <c r="BJ185" s="128" t="str">
        <f t="shared" si="608"/>
        <v>pass</v>
      </c>
      <c r="BK185" s="128" t="str">
        <f t="shared" si="608"/>
        <v>pass</v>
      </c>
      <c r="BL185" s="128" t="str">
        <f t="shared" si="608"/>
        <v>pass</v>
      </c>
      <c r="BM185" s="128" t="str">
        <f t="shared" si="608"/>
        <v>pass</v>
      </c>
      <c r="BN185" s="128" t="str">
        <f t="shared" si="608"/>
        <v>pass</v>
      </c>
      <c r="BO185" s="128" t="str">
        <f t="shared" si="608"/>
        <v>pass</v>
      </c>
      <c r="BP185" s="128" t="str">
        <f t="shared" si="608"/>
        <v>pass</v>
      </c>
      <c r="BQ185" s="128" t="str">
        <f t="shared" si="608"/>
        <v>?</v>
      </c>
      <c r="BR185" s="128" t="str">
        <f t="shared" si="608"/>
        <v>pass</v>
      </c>
    </row>
    <row r="186" spans="1:70" ht="16.5" thickTop="1" x14ac:dyDescent="0.3">
      <c r="A186" s="8"/>
      <c r="B186" s="97">
        <f t="shared" ref="B186:B203" si="609">B9</f>
        <v>10000</v>
      </c>
      <c r="C186" s="42">
        <f>IF(AF53="","[-]",AF53)</f>
        <v>0.13627133823531601</v>
      </c>
      <c r="D186" s="42">
        <f>IF(AF71="","[-]",AF71)</f>
        <v>6.6363509734337786E-2</v>
      </c>
      <c r="E186" s="42">
        <f>IF(AF89="","[-]",AF89)</f>
        <v>0.15126886258402403</v>
      </c>
      <c r="F186" s="42">
        <f>IF(AF107="","[-]",AF107)</f>
        <v>0.10188118900672169</v>
      </c>
      <c r="G186" s="42">
        <f>IF(AF125="","[-]",AF125)</f>
        <v>9.2084147030021782E-2</v>
      </c>
      <c r="H186" s="42">
        <f>IF(AF143="","[-]",AF143)</f>
        <v>0.13151884793468918</v>
      </c>
      <c r="I186" s="42">
        <f>IF(AF161="","[-]",AF161)</f>
        <v>0.12160597365789481</v>
      </c>
      <c r="J186" s="42">
        <f>IF(AF179="","[-]",AF179)</f>
        <v>3.5907913121198773E-2</v>
      </c>
      <c r="K186" s="42">
        <f>IF(AF197="","[-]",AF197)</f>
        <v>3.1787699561964852E-2</v>
      </c>
      <c r="L186" s="42">
        <f>IF(AF215="","[-]",AF215)</f>
        <v>0.10187761036193975</v>
      </c>
      <c r="M186" s="42" t="str">
        <f>IF(AF233="","[-]",AF233)</f>
        <v>[-]</v>
      </c>
      <c r="N186" s="42" t="str">
        <f>IF(AF251="","[-]",AF251)</f>
        <v>[-]</v>
      </c>
      <c r="O186" s="42" t="str">
        <f>IF(AF269="","[-]",AF269)</f>
        <v>[-]</v>
      </c>
      <c r="P186" s="42" t="str">
        <f>IF(AF287="","[-]",AF287)</f>
        <v>[-]</v>
      </c>
      <c r="Q186" s="42" t="str">
        <f>IF(AF305="","[-]",AF305)</f>
        <v>[-]</v>
      </c>
      <c r="R186" s="140"/>
      <c r="S186" s="20"/>
      <c r="U186" s="135"/>
      <c r="V186" s="191">
        <f t="shared" si="580"/>
        <v>-9.5600579704682651E-2</v>
      </c>
      <c r="W186" s="133">
        <f t="shared" si="564"/>
        <v>2.5240557033240688E-2</v>
      </c>
      <c r="X186" s="205">
        <f t="shared" si="565"/>
        <v>-150.05920993250302</v>
      </c>
      <c r="Y186" s="133">
        <f t="shared" si="566"/>
        <v>1569.6474895450128</v>
      </c>
      <c r="Z186" s="133">
        <f t="shared" si="581"/>
        <v>0.23896568287405776</v>
      </c>
      <c r="AA186" s="133">
        <f t="shared" si="567"/>
        <v>-2.2845257812285278E-2</v>
      </c>
      <c r="AB186" s="203">
        <f t="shared" si="568"/>
        <v>2.0077995298847449</v>
      </c>
      <c r="AC186" s="133">
        <f t="shared" si="582"/>
        <v>3.5765072456291111E-2</v>
      </c>
      <c r="AD186" s="203">
        <f t="shared" si="574"/>
        <v>4.8484409537490487E-4</v>
      </c>
      <c r="AE186" s="133">
        <f t="shared" si="569"/>
        <v>8.0716198869309943E-4</v>
      </c>
      <c r="AF186" s="133">
        <f t="shared" si="583"/>
        <v>4.4038351257734656E-2</v>
      </c>
      <c r="AG186" s="133">
        <f t="shared" si="584"/>
        <v>5.6821192831305448E-2</v>
      </c>
      <c r="AH186" s="134">
        <f t="shared" si="585"/>
        <v>0.8121346834030152</v>
      </c>
      <c r="AI186" s="150"/>
      <c r="AL186" s="102" t="s">
        <v>106</v>
      </c>
      <c r="AM186" s="127"/>
      <c r="AN186" s="146">
        <f>IF(AN176="[-]","[-]",NORMDIST(_xlfn.NORM.INV(0.975,AN175,ABS(AN176)/2),$BD$185,$BE$185,TRUE)-NORMDIST(_xlfn.NORM.INV(0.025,AN175,ABS(AN176)/2),$BD$185,$BE$185,TRUE))</f>
        <v>0.96140921589667527</v>
      </c>
      <c r="AO186" s="146">
        <f t="shared" ref="AO186:BB186" si="610">IF(AO176="[-]","[-]",NORMDIST(_xlfn.NORM.INV(0.975,AO175,ABS(AO176)/2),$BD$185,$BE$185,TRUE)-NORMDIST(_xlfn.NORM.INV(0.025,AO175,ABS(AO176)/2),$BD$185,$BE$185,TRUE))</f>
        <v>0.99999991897434659</v>
      </c>
      <c r="AP186" s="146">
        <f t="shared" si="610"/>
        <v>1</v>
      </c>
      <c r="AQ186" s="146">
        <f t="shared" si="610"/>
        <v>0.44273853668694341</v>
      </c>
      <c r="AR186" s="146">
        <f t="shared" si="610"/>
        <v>0.89067057575170616</v>
      </c>
      <c r="AS186" s="146">
        <f t="shared" si="610"/>
        <v>0.99999999999984612</v>
      </c>
      <c r="AT186" s="146">
        <f t="shared" si="610"/>
        <v>0.42502543677467863</v>
      </c>
      <c r="AU186" s="146">
        <f t="shared" si="610"/>
        <v>0.73213940548872725</v>
      </c>
      <c r="AV186" s="146">
        <f t="shared" si="610"/>
        <v>0.16745544445753824</v>
      </c>
      <c r="AW186" s="146">
        <f t="shared" si="610"/>
        <v>0.9999999693953564</v>
      </c>
      <c r="AX186" s="146" t="str">
        <f t="shared" si="610"/>
        <v>[-]</v>
      </c>
      <c r="AY186" s="146" t="str">
        <f t="shared" si="610"/>
        <v>[-]</v>
      </c>
      <c r="AZ186" s="146" t="str">
        <f t="shared" si="610"/>
        <v>[-]</v>
      </c>
      <c r="BA186" s="146" t="str">
        <f t="shared" si="610"/>
        <v>[-]</v>
      </c>
      <c r="BB186" s="146" t="str">
        <f t="shared" si="610"/>
        <v>[-]</v>
      </c>
      <c r="BC186" s="46"/>
      <c r="BE186" s="46"/>
      <c r="BF186" s="46"/>
      <c r="BG186" s="46"/>
    </row>
    <row r="187" spans="1:70" x14ac:dyDescent="0.2">
      <c r="A187" s="8"/>
      <c r="B187" s="97">
        <f t="shared" si="609"/>
        <v>7500</v>
      </c>
      <c r="C187" s="42">
        <f t="shared" ref="C187:C203" si="611">IF(AF54="","[-]",AF54)</f>
        <v>0.12541022265500448</v>
      </c>
      <c r="D187" s="42">
        <f t="shared" ref="D187:D203" si="612">IF(AF72="","[-]",AF72)</f>
        <v>6.5683660925808379E-2</v>
      </c>
      <c r="E187" s="42">
        <f t="shared" ref="E187:E203" si="613">IF(AF90="","[-]",AF90)</f>
        <v>0.15152853195220187</v>
      </c>
      <c r="F187" s="42">
        <f t="shared" ref="F187:F203" si="614">IF(AF108="","[-]",AF108)</f>
        <v>0.10189229455401998</v>
      </c>
      <c r="G187" s="42">
        <f t="shared" ref="G187:G203" si="615">IF(AF126="","[-]",AF126)</f>
        <v>9.2074718060707064E-2</v>
      </c>
      <c r="H187" s="42">
        <f t="shared" ref="H187:H203" si="616">IF(AF144="","[-]",AF144)</f>
        <v>0.13144414856178605</v>
      </c>
      <c r="I187" s="42">
        <f t="shared" ref="I187:I203" si="617">IF(AF162="","[-]",AF162)</f>
        <v>0.12156430841716995</v>
      </c>
      <c r="J187" s="42">
        <f t="shared" ref="J187:J203" si="618">IF(AF180="","[-]",AF180)</f>
        <v>3.7017494816228368E-2</v>
      </c>
      <c r="K187" s="42">
        <f t="shared" ref="K187:K203" si="619">IF(AF198="","[-]",AF198)</f>
        <v>3.169546204569889E-2</v>
      </c>
      <c r="L187" s="42">
        <f t="shared" ref="L187:L203" si="620">IF(AF216="","[-]",AF216)</f>
        <v>0.10186358339189629</v>
      </c>
      <c r="M187" s="42" t="str">
        <f t="shared" ref="M187:M203" si="621">IF(AF234="","[-]",AF234)</f>
        <v>[-]</v>
      </c>
      <c r="N187" s="42" t="str">
        <f t="shared" ref="N187:N203" si="622">IF(AF252="","[-]",AF252)</f>
        <v>[-]</v>
      </c>
      <c r="O187" s="42" t="str">
        <f t="shared" ref="O187:O203" si="623">IF(AF270="","[-]",AF270)</f>
        <v>[-]</v>
      </c>
      <c r="P187" s="42" t="str">
        <f t="shared" ref="P187:P203" si="624">IF(AF288="","[-]",AF288)</f>
        <v>[-]</v>
      </c>
      <c r="Q187" s="42" t="str">
        <f t="shared" ref="Q187:Q203" si="625">IF(AF306="","[-]",AF306)</f>
        <v>[-]</v>
      </c>
      <c r="R187" s="140"/>
      <c r="S187" s="20"/>
      <c r="U187" s="135"/>
      <c r="V187" s="191">
        <f t="shared" si="580"/>
        <v>-0.10021461011623349</v>
      </c>
      <c r="W187" s="133">
        <f t="shared" si="564"/>
        <v>2.5086335041259112E-2</v>
      </c>
      <c r="X187" s="205">
        <f t="shared" si="565"/>
        <v>-159.24162648165293</v>
      </c>
      <c r="Y187" s="133">
        <f t="shared" si="566"/>
        <v>1589.0060969848328</v>
      </c>
      <c r="Z187" s="133">
        <f t="shared" si="581"/>
        <v>0.23845926826130359</v>
      </c>
      <c r="AA187" s="133">
        <f t="shared" si="567"/>
        <v>-2.3897102597408872E-2</v>
      </c>
      <c r="AB187" s="203">
        <f t="shared" si="568"/>
        <v>1.9871411360660818</v>
      </c>
      <c r="AC187" s="133">
        <f t="shared" si="582"/>
        <v>3.5363201456766843E-2</v>
      </c>
      <c r="AD187" s="203">
        <f t="shared" si="574"/>
        <v>4.7925601618756112E-4</v>
      </c>
      <c r="AE187" s="133">
        <f t="shared" si="569"/>
        <v>7.9914289026684676E-4</v>
      </c>
      <c r="AF187" s="133">
        <f t="shared" si="583"/>
        <v>4.3783833372036354E-2</v>
      </c>
      <c r="AG187" s="133">
        <f t="shared" si="584"/>
        <v>5.6538230968676294E-2</v>
      </c>
      <c r="AH187" s="134">
        <f t="shared" si="585"/>
        <v>0.80767714321132145</v>
      </c>
      <c r="AI187" s="150"/>
      <c r="AL187" s="102" t="s">
        <v>51</v>
      </c>
      <c r="AM187" s="125"/>
      <c r="AN187" s="124" t="str">
        <f>IF(AN186="[-]","[-]",IF((AND(AN186&gt;=0.35,ABS(AN182)&lt;=1)),"pass",IF(ABS(AN182)&gt;1,"X","?")))</f>
        <v>pass</v>
      </c>
      <c r="AO187" s="124" t="str">
        <f t="shared" ref="AO187:BB187" si="626">IF(AO186="[-]","[-]",IF((AND(AO186&gt;=0.35,ABS(AO182)&lt;=1)),"pass",IF(ABS(AO182)&gt;1,"X","?")))</f>
        <v>pass</v>
      </c>
      <c r="AP187" s="124" t="str">
        <f t="shared" si="626"/>
        <v>pass</v>
      </c>
      <c r="AQ187" s="124" t="str">
        <f t="shared" si="626"/>
        <v>pass</v>
      </c>
      <c r="AR187" s="124" t="str">
        <f t="shared" si="626"/>
        <v>pass</v>
      </c>
      <c r="AS187" s="124" t="str">
        <f t="shared" si="626"/>
        <v>pass</v>
      </c>
      <c r="AT187" s="124" t="str">
        <f t="shared" si="626"/>
        <v>pass</v>
      </c>
      <c r="AU187" s="124" t="str">
        <f t="shared" si="626"/>
        <v>pass</v>
      </c>
      <c r="AV187" s="124" t="str">
        <f t="shared" si="626"/>
        <v>?</v>
      </c>
      <c r="AW187" s="124" t="str">
        <f t="shared" si="626"/>
        <v>pass</v>
      </c>
      <c r="AX187" s="124" t="str">
        <f t="shared" si="626"/>
        <v>[-]</v>
      </c>
      <c r="AY187" s="124" t="str">
        <f t="shared" si="626"/>
        <v>[-]</v>
      </c>
      <c r="AZ187" s="124" t="str">
        <f t="shared" si="626"/>
        <v>[-]</v>
      </c>
      <c r="BA187" s="124" t="str">
        <f t="shared" si="626"/>
        <v>[-]</v>
      </c>
      <c r="BB187" s="124" t="str">
        <f t="shared" si="626"/>
        <v>[-]</v>
      </c>
      <c r="BC187" s="46"/>
      <c r="BE187" s="46"/>
      <c r="BF187" s="46"/>
      <c r="BG187" s="46"/>
    </row>
    <row r="188" spans="1:70" ht="15" x14ac:dyDescent="0.25">
      <c r="A188" s="8"/>
      <c r="B188" s="97">
        <f t="shared" si="609"/>
        <v>5000</v>
      </c>
      <c r="C188" s="42">
        <f t="shared" si="611"/>
        <v>0.12534046401526858</v>
      </c>
      <c r="D188" s="42">
        <f t="shared" si="612"/>
        <v>6.5567129703822627E-2</v>
      </c>
      <c r="E188" s="42">
        <f t="shared" si="613"/>
        <v>0.15139275184053749</v>
      </c>
      <c r="F188" s="42">
        <f t="shared" si="614"/>
        <v>0.10210022984046976</v>
      </c>
      <c r="G188" s="42">
        <f t="shared" si="615"/>
        <v>0.10186528179557811</v>
      </c>
      <c r="H188" s="42">
        <f t="shared" si="616"/>
        <v>0.13146927233541933</v>
      </c>
      <c r="I188" s="42">
        <f t="shared" si="617"/>
        <v>0.12158163904158623</v>
      </c>
      <c r="J188" s="42">
        <f t="shared" si="618"/>
        <v>3.6148026716611034E-2</v>
      </c>
      <c r="K188" s="42">
        <f t="shared" si="619"/>
        <v>3.1650062575182832E-2</v>
      </c>
      <c r="L188" s="42">
        <f t="shared" si="620"/>
        <v>0.1018646740796957</v>
      </c>
      <c r="M188" s="42" t="str">
        <f t="shared" si="621"/>
        <v>[-]</v>
      </c>
      <c r="N188" s="42" t="str">
        <f t="shared" si="622"/>
        <v>[-]</v>
      </c>
      <c r="O188" s="42" t="str">
        <f t="shared" si="623"/>
        <v>[-]</v>
      </c>
      <c r="P188" s="42" t="str">
        <f t="shared" si="624"/>
        <v>[-]</v>
      </c>
      <c r="Q188" s="42" t="str">
        <f t="shared" si="625"/>
        <v>[-]</v>
      </c>
      <c r="R188" s="140"/>
      <c r="S188" s="20"/>
      <c r="U188" s="135"/>
      <c r="V188" s="191">
        <f t="shared" si="580"/>
        <v>-0.10736173020221662</v>
      </c>
      <c r="W188" s="133">
        <f t="shared" si="564"/>
        <v>2.5045330505745211E-2</v>
      </c>
      <c r="X188" s="205">
        <f t="shared" si="565"/>
        <v>-171.15751306706653</v>
      </c>
      <c r="Y188" s="133">
        <f t="shared" si="566"/>
        <v>1594.2134384821302</v>
      </c>
      <c r="Z188" s="133">
        <f t="shared" si="581"/>
        <v>0.25126940385572394</v>
      </c>
      <c r="AA188" s="133">
        <f t="shared" si="567"/>
        <v>-2.6976717944830041E-2</v>
      </c>
      <c r="AB188" s="203">
        <f t="shared" si="568"/>
        <v>1.2918388387408313</v>
      </c>
      <c r="AC188" s="133">
        <f t="shared" si="582"/>
        <v>2.8466294352255728E-2</v>
      </c>
      <c r="AD188" s="203">
        <f t="shared" si="574"/>
        <v>4.6965517795230201E-4</v>
      </c>
      <c r="AE188" s="133">
        <f t="shared" si="569"/>
        <v>8.3323749188277379E-4</v>
      </c>
      <c r="AF188" s="133">
        <f t="shared" si="583"/>
        <v>4.3343058403961389E-2</v>
      </c>
      <c r="AG188" s="133">
        <f t="shared" si="584"/>
        <v>5.7731706778260894E-2</v>
      </c>
      <c r="AH188" s="134">
        <f t="shared" si="585"/>
        <v>0.65676709029038005</v>
      </c>
      <c r="AI188" s="150"/>
      <c r="AL188" s="58"/>
      <c r="AM188" s="62"/>
      <c r="AN188" s="156">
        <f>AN173+$AO$3</f>
        <v>1.6000000000000005</v>
      </c>
      <c r="AO188" s="156">
        <f t="shared" ref="AO188:BB188" si="627">AO173+$AO$3</f>
        <v>2.5999999999999979</v>
      </c>
      <c r="AP188" s="156">
        <f t="shared" si="627"/>
        <v>3.5999999999999979</v>
      </c>
      <c r="AQ188" s="156">
        <f t="shared" si="627"/>
        <v>4.5999999999999979</v>
      </c>
      <c r="AR188" s="156">
        <f t="shared" si="627"/>
        <v>5.5999999999999979</v>
      </c>
      <c r="AS188" s="156">
        <f t="shared" si="627"/>
        <v>6.5999999999999979</v>
      </c>
      <c r="AT188" s="156">
        <f t="shared" si="627"/>
        <v>7.5999999999999979</v>
      </c>
      <c r="AU188" s="156">
        <f t="shared" si="627"/>
        <v>8.6000000000000085</v>
      </c>
      <c r="AV188" s="156">
        <f t="shared" si="627"/>
        <v>9.6000000000000085</v>
      </c>
      <c r="AW188" s="156">
        <f t="shared" si="627"/>
        <v>10.600000000000009</v>
      </c>
      <c r="AX188" s="156">
        <f t="shared" si="627"/>
        <v>11.600000000000009</v>
      </c>
      <c r="AY188" s="156">
        <f t="shared" si="627"/>
        <v>12.600000000000009</v>
      </c>
      <c r="AZ188" s="156">
        <f t="shared" si="627"/>
        <v>13.600000000000009</v>
      </c>
      <c r="BA188" s="156">
        <f t="shared" si="627"/>
        <v>14.600000000000009</v>
      </c>
      <c r="BB188" s="156">
        <f t="shared" si="627"/>
        <v>15.600000000000009</v>
      </c>
      <c r="BC188" s="46"/>
      <c r="BE188" s="46"/>
      <c r="BF188" s="46"/>
      <c r="BG188" s="46"/>
    </row>
    <row r="189" spans="1:70" ht="15" x14ac:dyDescent="0.25">
      <c r="A189" s="8"/>
      <c r="B189" s="97">
        <f t="shared" si="609"/>
        <v>2500</v>
      </c>
      <c r="C189" s="42">
        <f t="shared" si="611"/>
        <v>0.12607454261385329</v>
      </c>
      <c r="D189" s="42">
        <f t="shared" si="612"/>
        <v>6.5715521388314643E-2</v>
      </c>
      <c r="E189" s="42">
        <f t="shared" si="613"/>
        <v>0.15129368065619295</v>
      </c>
      <c r="F189" s="42">
        <f t="shared" si="614"/>
        <v>0.10197029009515227</v>
      </c>
      <c r="G189" s="42">
        <f t="shared" si="615"/>
        <v>8.2425510273294061E-2</v>
      </c>
      <c r="H189" s="42">
        <f t="shared" si="616"/>
        <v>0.13148475795068984</v>
      </c>
      <c r="I189" s="42">
        <f t="shared" si="617"/>
        <v>0.121591193877938</v>
      </c>
      <c r="J189" s="42">
        <f t="shared" si="618"/>
        <v>3.7080093989662576E-2</v>
      </c>
      <c r="K189" s="42">
        <f t="shared" si="619"/>
        <v>3.1759133734299276E-2</v>
      </c>
      <c r="L189" s="42">
        <f t="shared" si="620"/>
        <v>0.1021173927739297</v>
      </c>
      <c r="M189" s="42" t="str">
        <f t="shared" si="621"/>
        <v>[-]</v>
      </c>
      <c r="N189" s="42" t="str">
        <f t="shared" si="622"/>
        <v>[-]</v>
      </c>
      <c r="O189" s="42" t="str">
        <f t="shared" si="623"/>
        <v>[-]</v>
      </c>
      <c r="P189" s="42" t="str">
        <f t="shared" si="624"/>
        <v>[-]</v>
      </c>
      <c r="Q189" s="42" t="str">
        <f t="shared" si="625"/>
        <v>[-]</v>
      </c>
      <c r="R189" s="140"/>
      <c r="S189" s="20"/>
      <c r="U189" s="135"/>
      <c r="V189" s="191">
        <f t="shared" si="580"/>
        <v>9.9323212843335909E-2</v>
      </c>
      <c r="W189" s="133">
        <f t="shared" si="564"/>
        <v>3.5238517438693676E-2</v>
      </c>
      <c r="X189" s="205">
        <f t="shared" si="565"/>
        <v>79.986280639300318</v>
      </c>
      <c r="Y189" s="133">
        <f t="shared" si="566"/>
        <v>805.31306176597366</v>
      </c>
      <c r="Z189" s="133">
        <f t="shared" si="581"/>
        <v>0.18861268694266459</v>
      </c>
      <c r="AA189" s="133">
        <f t="shared" si="567"/>
        <v>1.8733618050159759E-2</v>
      </c>
      <c r="AB189" s="203">
        <f t="shared" si="568"/>
        <v>0.28247386793281531</v>
      </c>
      <c r="AC189" s="133">
        <f t="shared" si="582"/>
        <v>1.8728662642058969E-2</v>
      </c>
      <c r="AD189" s="203">
        <f t="shared" si="574"/>
        <v>1.0075427204397276E-3</v>
      </c>
      <c r="AE189" s="133">
        <f t="shared" si="569"/>
        <v>1.6079556598082032E-3</v>
      </c>
      <c r="AF189" s="133">
        <f t="shared" si="583"/>
        <v>6.3483626879368746E-2</v>
      </c>
      <c r="AG189" s="133">
        <f t="shared" si="584"/>
        <v>8.0198644871548874E-2</v>
      </c>
      <c r="AH189" s="134">
        <f t="shared" si="585"/>
        <v>0.29501563730199404</v>
      </c>
      <c r="AI189" s="150"/>
      <c r="AL189" s="58"/>
      <c r="AM189" s="113" t="str">
        <f t="shared" ref="AM189:BB189" si="628">B$29</f>
        <v>Set Point</v>
      </c>
      <c r="AN189" s="113" t="str">
        <f t="shared" si="628"/>
        <v>Lab A</v>
      </c>
      <c r="AO189" s="113" t="str">
        <f t="shared" si="628"/>
        <v>Lab B</v>
      </c>
      <c r="AP189" s="113" t="str">
        <f t="shared" si="628"/>
        <v>Lab C</v>
      </c>
      <c r="AQ189" s="113" t="str">
        <f t="shared" si="628"/>
        <v>Lab D</v>
      </c>
      <c r="AR189" s="113" t="str">
        <f t="shared" si="628"/>
        <v>Lab E</v>
      </c>
      <c r="AS189" s="113" t="str">
        <f t="shared" si="628"/>
        <v>Lab F</v>
      </c>
      <c r="AT189" s="113" t="str">
        <f t="shared" si="628"/>
        <v>Lab G</v>
      </c>
      <c r="AU189" s="113" t="str">
        <f t="shared" si="628"/>
        <v>Lab H</v>
      </c>
      <c r="AV189" s="113" t="str">
        <f t="shared" si="628"/>
        <v>Lab I</v>
      </c>
      <c r="AW189" s="113" t="str">
        <f t="shared" si="628"/>
        <v>Lab J</v>
      </c>
      <c r="AX189" s="113" t="str">
        <f t="shared" si="628"/>
        <v>Lab K</v>
      </c>
      <c r="AY189" s="113" t="str">
        <f t="shared" si="628"/>
        <v>Lab L</v>
      </c>
      <c r="AZ189" s="113" t="str">
        <f t="shared" si="628"/>
        <v>Lab M</v>
      </c>
      <c r="BA189" s="113" t="str">
        <f t="shared" si="628"/>
        <v>Lab N</v>
      </c>
      <c r="BB189" s="113" t="str">
        <f t="shared" si="628"/>
        <v>Lab O</v>
      </c>
      <c r="BC189" s="46"/>
    </row>
    <row r="190" spans="1:70" ht="15.75" x14ac:dyDescent="0.3">
      <c r="A190" s="8"/>
      <c r="B190" s="97">
        <f t="shared" si="609"/>
        <v>1000</v>
      </c>
      <c r="C190" s="42">
        <f t="shared" si="611"/>
        <v>0.12536465072855829</v>
      </c>
      <c r="D190" s="42">
        <f t="shared" si="612"/>
        <v>6.7030189674091217E-2</v>
      </c>
      <c r="E190" s="42">
        <f t="shared" si="613"/>
        <v>0.15144756271373519</v>
      </c>
      <c r="F190" s="42">
        <f t="shared" si="614"/>
        <v>0.10295488584665202</v>
      </c>
      <c r="G190" s="42">
        <f t="shared" si="615"/>
        <v>9.2079930434727397E-2</v>
      </c>
      <c r="H190" s="42">
        <f t="shared" si="616"/>
        <v>0.13134603181474577</v>
      </c>
      <c r="I190" s="42">
        <f t="shared" si="617"/>
        <v>0.12145737558743713</v>
      </c>
      <c r="J190" s="42">
        <f t="shared" si="618"/>
        <v>4.0006860169569801E-2</v>
      </c>
      <c r="K190" s="42">
        <f t="shared" si="619"/>
        <v>3.1320862746595526E-2</v>
      </c>
      <c r="L190" s="42">
        <f t="shared" si="620"/>
        <v>0.11158168936397028</v>
      </c>
      <c r="M190" s="42" t="str">
        <f t="shared" si="621"/>
        <v>[-]</v>
      </c>
      <c r="N190" s="42" t="str">
        <f t="shared" si="622"/>
        <v>[-]</v>
      </c>
      <c r="O190" s="42" t="str">
        <f t="shared" si="623"/>
        <v>[-]</v>
      </c>
      <c r="P190" s="42" t="str">
        <f t="shared" si="624"/>
        <v>[-]</v>
      </c>
      <c r="Q190" s="42" t="str">
        <f t="shared" si="625"/>
        <v>[-]</v>
      </c>
      <c r="R190" s="140"/>
      <c r="S190" s="20"/>
      <c r="U190" s="135"/>
      <c r="V190" s="191">
        <f t="shared" si="580"/>
        <v>0.11914911745861299</v>
      </c>
      <c r="W190" s="133">
        <f t="shared" si="564"/>
        <v>3.5072938887899599E-2</v>
      </c>
      <c r="X190" s="205">
        <f t="shared" si="565"/>
        <v>96.860456794366954</v>
      </c>
      <c r="Y190" s="133">
        <f t="shared" si="566"/>
        <v>812.93473976432836</v>
      </c>
      <c r="Z190" s="133">
        <f t="shared" si="581"/>
        <v>0.19193671503620205</v>
      </c>
      <c r="AA190" s="133">
        <f t="shared" si="567"/>
        <v>2.286909020446877E-2</v>
      </c>
      <c r="AB190" s="203">
        <f t="shared" si="568"/>
        <v>0.32038133774368843</v>
      </c>
      <c r="AC190" s="133">
        <f t="shared" si="582"/>
        <v>1.9852068438435344E-2</v>
      </c>
      <c r="AD190" s="203">
        <f t="shared" si="574"/>
        <v>9.9400756965812198E-4</v>
      </c>
      <c r="AE190" s="133">
        <f t="shared" si="569"/>
        <v>1.5448661057571758E-3</v>
      </c>
      <c r="AF190" s="133">
        <f t="shared" si="583"/>
        <v>6.3055771176257033E-2</v>
      </c>
      <c r="AG190" s="133">
        <f t="shared" si="584"/>
        <v>7.8609569538502774E-2</v>
      </c>
      <c r="AH190" s="134">
        <f t="shared" si="585"/>
        <v>0.31483348895922192</v>
      </c>
      <c r="AI190" s="150"/>
      <c r="AL190" s="60" t="s">
        <v>112</v>
      </c>
      <c r="AM190" s="62">
        <f>B21</f>
        <v>50</v>
      </c>
      <c r="AN190" s="49">
        <f t="shared" ref="AN190:BB190" si="629">C43</f>
        <v>6.6144104583815311E-2</v>
      </c>
      <c r="AO190" s="68">
        <f t="shared" si="629"/>
        <v>8.2737208308209853E-2</v>
      </c>
      <c r="AP190" s="68">
        <f t="shared" si="629"/>
        <v>0.11202616042011836</v>
      </c>
      <c r="AQ190" s="68">
        <f t="shared" si="629"/>
        <v>0.1749722938600291</v>
      </c>
      <c r="AR190" s="68">
        <f t="shared" si="629"/>
        <v>0.03</v>
      </c>
      <c r="AS190" s="68">
        <f t="shared" si="629"/>
        <v>8.6481364411188255E-2</v>
      </c>
      <c r="AT190" s="68">
        <f t="shared" si="629"/>
        <v>0.22</v>
      </c>
      <c r="AU190" s="68">
        <f t="shared" si="629"/>
        <v>0.15818670058729084</v>
      </c>
      <c r="AV190" s="68">
        <f t="shared" si="629"/>
        <v>6.4609200218515336E-2</v>
      </c>
      <c r="AW190" s="68">
        <f t="shared" si="629"/>
        <v>0.11242424132130473</v>
      </c>
      <c r="AX190" s="68" t="str">
        <f t="shared" si="629"/>
        <v>[-]</v>
      </c>
      <c r="AY190" s="68" t="str">
        <f t="shared" si="629"/>
        <v>[-]</v>
      </c>
      <c r="AZ190" s="68" t="str">
        <f t="shared" si="629"/>
        <v>[-]</v>
      </c>
      <c r="BA190" s="68" t="str">
        <f t="shared" si="629"/>
        <v>[-]</v>
      </c>
      <c r="BB190" s="68" t="str">
        <f t="shared" si="629"/>
        <v>[-]</v>
      </c>
      <c r="BC190" s="46"/>
    </row>
    <row r="191" spans="1:70" ht="15.75" x14ac:dyDescent="0.3">
      <c r="A191" s="8"/>
      <c r="B191" s="97">
        <f t="shared" si="609"/>
        <v>1000</v>
      </c>
      <c r="C191" s="42">
        <f t="shared" si="611"/>
        <v>6.3908765283157434E-2</v>
      </c>
      <c r="D191" s="42">
        <f t="shared" si="612"/>
        <v>7.2010601734353516E-2</v>
      </c>
      <c r="E191" s="42">
        <f t="shared" si="613"/>
        <v>0.15362335275290387</v>
      </c>
      <c r="F191" s="42">
        <f t="shared" si="614"/>
        <v>0.10487977965550263</v>
      </c>
      <c r="G191" s="42">
        <f t="shared" si="615"/>
        <v>9.5397357894430615E-2</v>
      </c>
      <c r="H191" s="42">
        <f t="shared" si="616"/>
        <v>0.13403471339900391</v>
      </c>
      <c r="I191" s="42">
        <f t="shared" si="617"/>
        <v>0.12503371086141143</v>
      </c>
      <c r="J191" s="42">
        <f t="shared" si="618"/>
        <v>4.3773326081572583E-2</v>
      </c>
      <c r="K191" s="42">
        <f t="shared" si="619"/>
        <v>4.0376937950491937E-2</v>
      </c>
      <c r="L191" s="42">
        <f t="shared" si="620"/>
        <v>0.10508725523259134</v>
      </c>
      <c r="M191" s="42" t="str">
        <f t="shared" si="621"/>
        <v>[-]</v>
      </c>
      <c r="N191" s="42" t="str">
        <f t="shared" si="622"/>
        <v>[-]</v>
      </c>
      <c r="O191" s="42" t="str">
        <f t="shared" si="623"/>
        <v>[-]</v>
      </c>
      <c r="P191" s="42" t="str">
        <f t="shared" si="624"/>
        <v>[-]</v>
      </c>
      <c r="Q191" s="42" t="str">
        <f t="shared" si="625"/>
        <v>[-]</v>
      </c>
      <c r="R191" s="140"/>
      <c r="S191" s="20"/>
      <c r="U191" s="135"/>
      <c r="V191" s="191">
        <f t="shared" si="580"/>
        <v>0.15818670058729084</v>
      </c>
      <c r="W191" s="133">
        <f t="shared" si="564"/>
        <v>3.5337979674638219E-2</v>
      </c>
      <c r="X191" s="205">
        <f t="shared" si="565"/>
        <v>126.67372290549554</v>
      </c>
      <c r="Y191" s="133">
        <f t="shared" si="566"/>
        <v>800.78617504000749</v>
      </c>
      <c r="Z191" s="133">
        <f t="shared" si="581"/>
        <v>0.19532375252318587</v>
      </c>
      <c r="AA191" s="133">
        <f t="shared" si="567"/>
        <v>3.0897619957971297E-2</v>
      </c>
      <c r="AB191" s="203">
        <f t="shared" si="568"/>
        <v>2.2406867166349183</v>
      </c>
      <c r="AC191" s="133">
        <f t="shared" si="582"/>
        <v>5.2897151547383489E-2</v>
      </c>
      <c r="AD191" s="203">
        <f t="shared" si="574"/>
        <v>1.0048578166782316E-3</v>
      </c>
      <c r="AE191" s="133">
        <f t="shared" si="569"/>
        <v>1.6895157034834988E-3</v>
      </c>
      <c r="AF191" s="133">
        <f t="shared" si="583"/>
        <v>6.3398984745127632E-2</v>
      </c>
      <c r="AG191" s="133">
        <f t="shared" si="584"/>
        <v>8.2207437704468048E-2</v>
      </c>
      <c r="AH191" s="134">
        <f t="shared" si="585"/>
        <v>0.83435329067235209</v>
      </c>
      <c r="AI191" s="150"/>
      <c r="AL191" s="60" t="s">
        <v>107</v>
      </c>
      <c r="AM191" s="79">
        <f t="shared" ref="AM191:AM197" si="630">AM190</f>
        <v>50</v>
      </c>
      <c r="AN191" s="68">
        <f t="shared" ref="AN191:BB191" si="631">C65</f>
        <v>5.000000000000001E-2</v>
      </c>
      <c r="AO191" s="68">
        <f t="shared" si="631"/>
        <v>9.6666666666666679E-2</v>
      </c>
      <c r="AP191" s="68">
        <f t="shared" si="631"/>
        <v>0.15</v>
      </c>
      <c r="AQ191" s="68">
        <f t="shared" si="631"/>
        <v>0.10000000000000002</v>
      </c>
      <c r="AR191" s="68">
        <f t="shared" si="631"/>
        <v>0.1</v>
      </c>
      <c r="AS191" s="68">
        <f t="shared" si="631"/>
        <v>0.13</v>
      </c>
      <c r="AT191" s="68">
        <f t="shared" si="631"/>
        <v>0.11</v>
      </c>
      <c r="AU191" s="68">
        <f t="shared" si="631"/>
        <v>0.03</v>
      </c>
      <c r="AV191" s="68">
        <f t="shared" si="631"/>
        <v>2.5000000000000005E-2</v>
      </c>
      <c r="AW191" s="68">
        <f t="shared" si="631"/>
        <v>0.11</v>
      </c>
      <c r="AX191" s="68" t="str">
        <f t="shared" si="631"/>
        <v>[-]</v>
      </c>
      <c r="AY191" s="68" t="str">
        <f t="shared" si="631"/>
        <v>[-]</v>
      </c>
      <c r="AZ191" s="68" t="str">
        <f t="shared" si="631"/>
        <v>[-]</v>
      </c>
      <c r="BA191" s="68" t="str">
        <f t="shared" si="631"/>
        <v>[-]</v>
      </c>
      <c r="BB191" s="68" t="str">
        <f t="shared" si="631"/>
        <v>[-]</v>
      </c>
      <c r="BC191" s="46"/>
    </row>
    <row r="192" spans="1:70" ht="15.75" x14ac:dyDescent="0.3">
      <c r="A192" s="8"/>
      <c r="B192" s="97">
        <f t="shared" si="609"/>
        <v>750</v>
      </c>
      <c r="C192" s="42">
        <f t="shared" si="611"/>
        <v>6.0219227610701899E-2</v>
      </c>
      <c r="D192" s="42">
        <f t="shared" si="612"/>
        <v>7.1131104223442279E-2</v>
      </c>
      <c r="E192" s="42">
        <f t="shared" si="613"/>
        <v>0.15386205101014949</v>
      </c>
      <c r="F192" s="42">
        <f t="shared" si="614"/>
        <v>0.10495539348405024</v>
      </c>
      <c r="G192" s="42">
        <f t="shared" si="615"/>
        <v>9.5454032661898877E-2</v>
      </c>
      <c r="H192" s="42">
        <f t="shared" si="616"/>
        <v>0.13388360373614744</v>
      </c>
      <c r="I192" s="42">
        <f t="shared" si="617"/>
        <v>0.11453096962387911</v>
      </c>
      <c r="J192" s="42">
        <f t="shared" si="618"/>
        <v>4.4269724408112027E-2</v>
      </c>
      <c r="K192" s="42">
        <f t="shared" si="619"/>
        <v>4.0495396784652908E-2</v>
      </c>
      <c r="L192" s="42">
        <f t="shared" si="620"/>
        <v>0.10493552529002727</v>
      </c>
      <c r="M192" s="42" t="str">
        <f t="shared" si="621"/>
        <v>[-]</v>
      </c>
      <c r="N192" s="42" t="str">
        <f t="shared" si="622"/>
        <v>[-]</v>
      </c>
      <c r="O192" s="42" t="str">
        <f t="shared" si="623"/>
        <v>[-]</v>
      </c>
      <c r="P192" s="42" t="str">
        <f t="shared" si="624"/>
        <v>[-]</v>
      </c>
      <c r="Q192" s="42" t="str">
        <f t="shared" si="625"/>
        <v>[-]</v>
      </c>
      <c r="R192" s="140"/>
      <c r="S192" s="20"/>
      <c r="U192" s="135"/>
      <c r="V192" s="191">
        <f t="shared" si="580"/>
        <v>0.14754591964050667</v>
      </c>
      <c r="W192" s="133">
        <f t="shared" si="564"/>
        <v>3.8832054254107601E-2</v>
      </c>
      <c r="X192" s="205">
        <f t="shared" si="565"/>
        <v>97.846765113025043</v>
      </c>
      <c r="Y192" s="133">
        <f t="shared" si="566"/>
        <v>663.16144391811815</v>
      </c>
      <c r="Z192" s="133">
        <f t="shared" si="581"/>
        <v>0.16823897421446193</v>
      </c>
      <c r="AA192" s="133">
        <f t="shared" si="567"/>
        <v>2.4822974169848275E-2</v>
      </c>
      <c r="AB192" s="203">
        <f t="shared" si="568"/>
        <v>3.3129927047176402</v>
      </c>
      <c r="AC192" s="133">
        <f t="shared" si="582"/>
        <v>7.0680661520567609E-2</v>
      </c>
      <c r="AD192" s="203">
        <f t="shared" si="574"/>
        <v>1.2542361040643328E-3</v>
      </c>
      <c r="AE192" s="133">
        <f t="shared" si="569"/>
        <v>2.3308201310507292E-3</v>
      </c>
      <c r="AF192" s="133">
        <f t="shared" si="583"/>
        <v>7.0830391896821596E-2</v>
      </c>
      <c r="AG192" s="133">
        <f t="shared" si="584"/>
        <v>9.6557136060484508E-2</v>
      </c>
      <c r="AH192" s="134">
        <f t="shared" si="585"/>
        <v>0.99788607161072751</v>
      </c>
      <c r="AI192" s="150"/>
      <c r="AL192" s="60" t="s">
        <v>105</v>
      </c>
      <c r="AM192" s="79">
        <f t="shared" si="630"/>
        <v>50</v>
      </c>
      <c r="AN192" s="49">
        <f t="shared" ref="AN192:BB192" si="632">C87</f>
        <v>2.0707686974141569E-2</v>
      </c>
      <c r="AO192" s="68">
        <f t="shared" si="632"/>
        <v>2.0731047420075237E-2</v>
      </c>
      <c r="AP192" s="68">
        <f t="shared" si="632"/>
        <v>1.1739745208585154E-2</v>
      </c>
      <c r="AQ192" s="68">
        <f t="shared" si="632"/>
        <v>1.3380122787771493E-3</v>
      </c>
      <c r="AR192" s="68">
        <f t="shared" si="632"/>
        <v>9.803274517019147E-3</v>
      </c>
      <c r="AS192" s="68">
        <f t="shared" si="632"/>
        <v>5.9930166816318858E-3</v>
      </c>
      <c r="AT192" s="68">
        <f t="shared" si="632"/>
        <v>3.0386415895147854E-3</v>
      </c>
      <c r="AU192" s="68">
        <f t="shared" si="632"/>
        <v>2.225064560727567E-2</v>
      </c>
      <c r="AV192" s="68">
        <f t="shared" si="632"/>
        <v>7.2837005448924189E-4</v>
      </c>
      <c r="AW192" s="68">
        <f t="shared" si="632"/>
        <v>1.1547005383792511E-2</v>
      </c>
      <c r="AX192" s="68" t="str">
        <f t="shared" si="632"/>
        <v>[-]</v>
      </c>
      <c r="AY192" s="68" t="str">
        <f t="shared" si="632"/>
        <v>[-]</v>
      </c>
      <c r="AZ192" s="68" t="str">
        <f t="shared" si="632"/>
        <v>[-]</v>
      </c>
      <c r="BA192" s="68" t="str">
        <f t="shared" si="632"/>
        <v>[-]</v>
      </c>
      <c r="BB192" s="68" t="str">
        <f t="shared" si="632"/>
        <v>[-]</v>
      </c>
      <c r="BC192" s="46"/>
    </row>
    <row r="193" spans="1:70" ht="15.75" x14ac:dyDescent="0.3">
      <c r="A193" s="8"/>
      <c r="B193" s="97">
        <f t="shared" si="609"/>
        <v>500</v>
      </c>
      <c r="C193" s="42">
        <f t="shared" si="611"/>
        <v>6.4053335744949508E-2</v>
      </c>
      <c r="D193" s="42">
        <f t="shared" si="612"/>
        <v>7.2075371338280583E-2</v>
      </c>
      <c r="E193" s="42">
        <f t="shared" si="613"/>
        <v>0.15354561950287809</v>
      </c>
      <c r="F193" s="42">
        <f t="shared" si="614"/>
        <v>0.10490018988608535</v>
      </c>
      <c r="G193" s="42">
        <f t="shared" si="615"/>
        <v>0.10499569970252676</v>
      </c>
      <c r="H193" s="42">
        <f t="shared" si="616"/>
        <v>0.13377920941072205</v>
      </c>
      <c r="I193" s="42">
        <f t="shared" si="617"/>
        <v>0.12408955578320377</v>
      </c>
      <c r="J193" s="42">
        <f t="shared" si="618"/>
        <v>4.4038351257734656E-2</v>
      </c>
      <c r="K193" s="42">
        <f t="shared" si="619"/>
        <v>4.0203832401362875E-2</v>
      </c>
      <c r="L193" s="42">
        <f t="shared" si="620"/>
        <v>0.10504988314391864</v>
      </c>
      <c r="M193" s="42" t="str">
        <f t="shared" si="621"/>
        <v>[-]</v>
      </c>
      <c r="N193" s="42" t="str">
        <f t="shared" si="622"/>
        <v>[-]</v>
      </c>
      <c r="O193" s="42" t="str">
        <f t="shared" si="623"/>
        <v>[-]</v>
      </c>
      <c r="P193" s="42" t="str">
        <f t="shared" si="624"/>
        <v>[-]</v>
      </c>
      <c r="Q193" s="42" t="str">
        <f t="shared" si="625"/>
        <v>[-]</v>
      </c>
      <c r="R193" s="140"/>
      <c r="S193" s="20"/>
      <c r="U193" s="135"/>
      <c r="V193" s="191">
        <f t="shared" si="580"/>
        <v>4.6976631139603771E-2</v>
      </c>
      <c r="W193" s="133">
        <f t="shared" si="564"/>
        <v>3.506608929946356E-2</v>
      </c>
      <c r="X193" s="205">
        <f t="shared" si="565"/>
        <v>38.203856038535186</v>
      </c>
      <c r="Y193" s="133">
        <f t="shared" si="566"/>
        <v>813.25235785857205</v>
      </c>
      <c r="Z193" s="133">
        <f t="shared" si="581"/>
        <v>0.24318233469210274</v>
      </c>
      <c r="AA193" s="133">
        <f t="shared" si="567"/>
        <v>1.142388683649858E-2</v>
      </c>
      <c r="AB193" s="203">
        <f t="shared" si="568"/>
        <v>1.2113219714883815E-2</v>
      </c>
      <c r="AC193" s="133">
        <f t="shared" si="582"/>
        <v>-3.8593763554703522E-3</v>
      </c>
      <c r="AD193" s="203">
        <f t="shared" si="574"/>
        <v>9.3060617407949903E-4</v>
      </c>
      <c r="AE193" s="133">
        <f t="shared" si="569"/>
        <v>1.6559600808696152E-3</v>
      </c>
      <c r="AF193" s="133">
        <f t="shared" si="583"/>
        <v>6.1011676721083451E-2</v>
      </c>
      <c r="AG193" s="133">
        <f t="shared" si="584"/>
        <v>8.1386978832479473E-2</v>
      </c>
      <c r="AH193" s="134">
        <f t="shared" si="585"/>
        <v>-6.3256356207248607E-2</v>
      </c>
      <c r="AI193" s="150"/>
      <c r="AL193" s="60" t="s">
        <v>108</v>
      </c>
      <c r="AM193" s="79">
        <f t="shared" si="630"/>
        <v>50</v>
      </c>
      <c r="AN193" s="49">
        <f t="shared" ref="AN193:BB193" si="633">C131</f>
        <v>8.080104145256442E-2</v>
      </c>
      <c r="AO193" s="68">
        <f t="shared" si="633"/>
        <v>0.11564696611488715</v>
      </c>
      <c r="AP193" s="68">
        <f t="shared" si="633"/>
        <v>0.16198092979595621</v>
      </c>
      <c r="AQ193" s="68">
        <f t="shared" si="633"/>
        <v>0.11662671339302227</v>
      </c>
      <c r="AR193" s="68">
        <f t="shared" si="633"/>
        <v>0.11703035585375292</v>
      </c>
      <c r="AS193" s="68">
        <f t="shared" si="633"/>
        <v>0.14330358072618535</v>
      </c>
      <c r="AT193" s="68">
        <f t="shared" si="633"/>
        <v>0.12533648049434581</v>
      </c>
      <c r="AU193" s="68">
        <f t="shared" si="633"/>
        <v>7.0675959349276438E-2</v>
      </c>
      <c r="AV193" s="68">
        <f t="shared" si="633"/>
        <v>6.5004080817563106E-2</v>
      </c>
      <c r="AW193" s="68">
        <f t="shared" si="633"/>
        <v>0.12583057392117916</v>
      </c>
      <c r="AX193" s="68" t="str">
        <f t="shared" si="633"/>
        <v>[-]</v>
      </c>
      <c r="AY193" s="68" t="str">
        <f t="shared" si="633"/>
        <v>[-]</v>
      </c>
      <c r="AZ193" s="68" t="str">
        <f t="shared" si="633"/>
        <v>[-]</v>
      </c>
      <c r="BA193" s="68" t="str">
        <f t="shared" si="633"/>
        <v>[-]</v>
      </c>
      <c r="BB193" s="68" t="str">
        <f t="shared" si="633"/>
        <v>[-]</v>
      </c>
      <c r="BC193" s="46"/>
    </row>
    <row r="194" spans="1:70" ht="15.75" x14ac:dyDescent="0.3">
      <c r="B194" s="97">
        <f t="shared" si="609"/>
        <v>250</v>
      </c>
      <c r="C194" s="42">
        <f t="shared" si="611"/>
        <v>6.2090758498763769E-2</v>
      </c>
      <c r="D194" s="42">
        <f t="shared" si="612"/>
        <v>7.694082698743894E-2</v>
      </c>
      <c r="E194" s="42">
        <f t="shared" si="613"/>
        <v>0.15335827517580253</v>
      </c>
      <c r="F194" s="42">
        <f t="shared" si="614"/>
        <v>0.10528208306402387</v>
      </c>
      <c r="G194" s="42">
        <f t="shared" si="615"/>
        <v>8.6042909034515253E-2</v>
      </c>
      <c r="H194" s="42">
        <f t="shared" si="616"/>
        <v>0.13389554805647688</v>
      </c>
      <c r="I194" s="42">
        <f t="shared" si="617"/>
        <v>0.12411256133077818</v>
      </c>
      <c r="J194" s="42">
        <f t="shared" si="618"/>
        <v>4.3783833372036354E-2</v>
      </c>
      <c r="K194" s="42">
        <f t="shared" si="619"/>
        <v>4.0309457384012856E-2</v>
      </c>
      <c r="L194" s="42">
        <f t="shared" si="620"/>
        <v>0.11445403986553304</v>
      </c>
      <c r="M194" s="42" t="str">
        <f t="shared" si="621"/>
        <v>[-]</v>
      </c>
      <c r="N194" s="42" t="str">
        <f t="shared" si="622"/>
        <v>[-]</v>
      </c>
      <c r="O194" s="42" t="str">
        <f t="shared" si="623"/>
        <v>[-]</v>
      </c>
      <c r="P194" s="42" t="str">
        <f t="shared" si="624"/>
        <v>[-]</v>
      </c>
      <c r="Q194" s="42" t="str">
        <f t="shared" si="625"/>
        <v>[-]</v>
      </c>
      <c r="R194" s="140"/>
      <c r="S194" s="20"/>
      <c r="U194" s="135"/>
      <c r="V194" s="191">
        <f t="shared" si="580"/>
        <v>-3.4975897241295101E-2</v>
      </c>
      <c r="W194" s="133">
        <f t="shared" si="564"/>
        <v>-4.0121212499725008E-2</v>
      </c>
      <c r="X194" s="205" t="str">
        <f t="shared" si="565"/>
        <v/>
      </c>
      <c r="Y194" s="133" t="str">
        <f t="shared" si="566"/>
        <v/>
      </c>
      <c r="Z194" s="133" t="str">
        <f t="shared" si="581"/>
        <v/>
      </c>
      <c r="AA194" s="133" t="str">
        <f t="shared" si="567"/>
        <v/>
      </c>
      <c r="AB194" s="203" t="str">
        <f t="shared" si="568"/>
        <v/>
      </c>
      <c r="AC194" s="133">
        <f t="shared" si="582"/>
        <v>-0.12478949527039956</v>
      </c>
      <c r="AD194" s="203">
        <f t="shared" si="574"/>
        <v>2.0677588217807791E-3</v>
      </c>
      <c r="AE194" s="133" t="str">
        <f t="shared" si="569"/>
        <v/>
      </c>
      <c r="AF194" s="133">
        <f t="shared" si="583"/>
        <v>9.0945232349602126E-2</v>
      </c>
      <c r="AG194" s="133" t="str">
        <f t="shared" si="584"/>
        <v/>
      </c>
      <c r="AH194" s="134">
        <f t="shared" si="585"/>
        <v>-1.3721389461153595</v>
      </c>
      <c r="AI194" s="150"/>
      <c r="AL194" s="60" t="s">
        <v>109</v>
      </c>
      <c r="AM194" s="79">
        <f t="shared" si="630"/>
        <v>50</v>
      </c>
      <c r="AN194" s="49">
        <f t="shared" ref="AN194:BB194" si="634">C153</f>
        <v>1.2694578842669859</v>
      </c>
      <c r="AO194" s="68">
        <f t="shared" si="634"/>
        <v>0.65669502695910975</v>
      </c>
      <c r="AP194" s="68">
        <f t="shared" si="634"/>
        <v>0.40758484420424651</v>
      </c>
      <c r="AQ194" s="68">
        <f t="shared" si="634"/>
        <v>0.60014917119480859</v>
      </c>
      <c r="AR194" s="68">
        <f t="shared" si="634"/>
        <v>0.60795593518412472</v>
      </c>
      <c r="AS194" s="68">
        <f t="shared" si="634"/>
        <v>0.46383507123807816</v>
      </c>
      <c r="AT194" s="68">
        <f t="shared" si="634"/>
        <v>0.54615359316896017</v>
      </c>
      <c r="AU194" s="68">
        <f t="shared" si="634"/>
        <v>2.1330966613354962</v>
      </c>
      <c r="AV194" s="68">
        <f t="shared" si="634"/>
        <v>2.4001768344640859</v>
      </c>
      <c r="AW194" s="68">
        <f t="shared" si="634"/>
        <v>0.55546372060070792</v>
      </c>
      <c r="AX194" s="68" t="str">
        <f t="shared" si="634"/>
        <v>[-]</v>
      </c>
      <c r="AY194" s="68" t="str">
        <f t="shared" si="634"/>
        <v>[-]</v>
      </c>
      <c r="AZ194" s="68" t="str">
        <f t="shared" si="634"/>
        <v>[-]</v>
      </c>
      <c r="BA194" s="68" t="str">
        <f t="shared" si="634"/>
        <v>[-]</v>
      </c>
      <c r="BB194" s="68" t="str">
        <f t="shared" si="634"/>
        <v>[-]</v>
      </c>
      <c r="BC194" s="46"/>
      <c r="BH194" s="15"/>
      <c r="BI194" s="79"/>
      <c r="BJ194" s="79"/>
      <c r="BK194" s="79"/>
      <c r="BL194" s="79"/>
      <c r="BM194" s="79"/>
      <c r="BN194" s="79"/>
      <c r="BO194" s="79"/>
      <c r="BP194" s="79"/>
      <c r="BQ194" s="79"/>
      <c r="BR194" s="79"/>
    </row>
    <row r="195" spans="1:70" ht="15.75" x14ac:dyDescent="0.3">
      <c r="B195" s="97">
        <f t="shared" si="609"/>
        <v>100</v>
      </c>
      <c r="C195" s="42">
        <f t="shared" si="611"/>
        <v>6.5413255652339686E-2</v>
      </c>
      <c r="D195" s="42">
        <f t="shared" si="612"/>
        <v>8.9082852890083053E-2</v>
      </c>
      <c r="E195" s="42">
        <f t="shared" si="613"/>
        <v>0.15362938427497827</v>
      </c>
      <c r="F195" s="42">
        <f t="shared" si="614"/>
        <v>0.10495619736286699</v>
      </c>
      <c r="G195" s="42">
        <f t="shared" si="615"/>
        <v>9.5470287554365291E-2</v>
      </c>
      <c r="H195" s="42">
        <f t="shared" si="616"/>
        <v>0.13393991804482763</v>
      </c>
      <c r="I195" s="42">
        <f t="shared" si="617"/>
        <v>0.12397792649389218</v>
      </c>
      <c r="J195" s="42">
        <f t="shared" si="618"/>
        <v>4.3343058403961389E-2</v>
      </c>
      <c r="K195" s="42">
        <f t="shared" si="619"/>
        <v>4.0000867904517734E-2</v>
      </c>
      <c r="L195" s="42">
        <f t="shared" si="620"/>
        <v>0.1145163343618962</v>
      </c>
      <c r="M195" s="42" t="str">
        <f t="shared" si="621"/>
        <v>[-]</v>
      </c>
      <c r="N195" s="42" t="str">
        <f t="shared" si="622"/>
        <v>[-]</v>
      </c>
      <c r="O195" s="42" t="str">
        <f t="shared" si="623"/>
        <v>[-]</v>
      </c>
      <c r="P195" s="42" t="str">
        <f t="shared" si="624"/>
        <v>[-]</v>
      </c>
      <c r="Q195" s="42" t="str">
        <f t="shared" si="625"/>
        <v>[-]</v>
      </c>
      <c r="R195" s="140"/>
      <c r="S195" s="20"/>
      <c r="U195" s="135"/>
      <c r="V195" s="191">
        <f t="shared" si="580"/>
        <v>0.12689246935900536</v>
      </c>
      <c r="W195" s="133">
        <f t="shared" si="564"/>
        <v>5.9368564063555E-2</v>
      </c>
      <c r="X195" s="205">
        <f t="shared" si="565"/>
        <v>36.001679325826835</v>
      </c>
      <c r="Y195" s="133">
        <f t="shared" si="566"/>
        <v>283.71801343049401</v>
      </c>
      <c r="Z195" s="133">
        <f t="shared" si="581"/>
        <v>0.13840314435293283</v>
      </c>
      <c r="AA195" s="133">
        <f t="shared" si="567"/>
        <v>1.7562316753994524E-2</v>
      </c>
      <c r="AB195" s="203">
        <f t="shared" si="568"/>
        <v>2.0326843815281914</v>
      </c>
      <c r="AC195" s="133">
        <f t="shared" si="582"/>
        <v>-8.4643092050710717E-2</v>
      </c>
      <c r="AD195" s="203">
        <f t="shared" si="574"/>
        <v>3.036807022681848E-3</v>
      </c>
      <c r="AE195" s="133">
        <f t="shared" si="569"/>
        <v>3.5425937363478162E-3</v>
      </c>
      <c r="AF195" s="133">
        <f t="shared" si="583"/>
        <v>0.11021446407222327</v>
      </c>
      <c r="AG195" s="133">
        <f t="shared" si="584"/>
        <v>0.11903938400962626</v>
      </c>
      <c r="AH195" s="134">
        <f t="shared" si="585"/>
        <v>-0.76798533444071648</v>
      </c>
      <c r="AI195" s="150"/>
      <c r="AL195" s="60" t="s">
        <v>113</v>
      </c>
      <c r="AM195" s="79">
        <f t="shared" si="630"/>
        <v>50</v>
      </c>
      <c r="AN195" s="49">
        <f t="shared" ref="AN195:BB195" si="635">C176</f>
        <v>-3.9145444456092041E-2</v>
      </c>
      <c r="AO195" s="68">
        <f t="shared" si="635"/>
        <v>-2.2552340731697498E-2</v>
      </c>
      <c r="AP195" s="68">
        <f t="shared" si="635"/>
        <v>6.736611380211005E-3</v>
      </c>
      <c r="AQ195" s="68">
        <f t="shared" si="635"/>
        <v>6.9682744820121753E-2</v>
      </c>
      <c r="AR195" s="68">
        <f t="shared" si="635"/>
        <v>-7.5289549039907352E-2</v>
      </c>
      <c r="AS195" s="68">
        <f t="shared" si="635"/>
        <v>-1.8808184628719096E-2</v>
      </c>
      <c r="AT195" s="68">
        <f t="shared" si="635"/>
        <v>0.11471045096009265</v>
      </c>
      <c r="AU195" s="68">
        <f t="shared" si="635"/>
        <v>5.2897151547383489E-2</v>
      </c>
      <c r="AV195" s="68">
        <f t="shared" si="635"/>
        <v>-4.0680348821392015E-2</v>
      </c>
      <c r="AW195" s="68">
        <f t="shared" si="635"/>
        <v>7.1346922813973757E-3</v>
      </c>
      <c r="AX195" s="68" t="str">
        <f t="shared" si="635"/>
        <v>[-]</v>
      </c>
      <c r="AY195" s="68" t="str">
        <f t="shared" si="635"/>
        <v>[-]</v>
      </c>
      <c r="AZ195" s="68" t="str">
        <f t="shared" si="635"/>
        <v>[-]</v>
      </c>
      <c r="BA195" s="68" t="str">
        <f t="shared" si="635"/>
        <v>[-]</v>
      </c>
      <c r="BB195" s="68" t="str">
        <f t="shared" si="635"/>
        <v>[-]</v>
      </c>
      <c r="BC195" s="46"/>
      <c r="BE195" s="46"/>
      <c r="BF195" s="46"/>
      <c r="BG195" s="46"/>
    </row>
    <row r="196" spans="1:70" ht="15.75" x14ac:dyDescent="0.3">
      <c r="A196" s="8"/>
      <c r="B196" s="97">
        <f t="shared" si="609"/>
        <v>100</v>
      </c>
      <c r="C196" s="42">
        <f t="shared" si="611"/>
        <v>7.2534069991242622E-2</v>
      </c>
      <c r="D196" s="42">
        <f t="shared" si="612"/>
        <v>9.7407994348715499E-2</v>
      </c>
      <c r="E196" s="42">
        <f t="shared" si="613"/>
        <v>0.15870086186527302</v>
      </c>
      <c r="F196" s="42">
        <f t="shared" si="614"/>
        <v>0.11255457754953523</v>
      </c>
      <c r="G196" s="42">
        <f t="shared" si="615"/>
        <v>0.1041120312767207</v>
      </c>
      <c r="H196" s="42">
        <f t="shared" si="616"/>
        <v>0.13987019237630693</v>
      </c>
      <c r="I196" s="42">
        <f t="shared" si="617"/>
        <v>0.12150408770182407</v>
      </c>
      <c r="J196" s="42">
        <f t="shared" si="618"/>
        <v>6.3483626879368746E-2</v>
      </c>
      <c r="K196" s="42">
        <f t="shared" si="619"/>
        <v>5.7344701525115789E-2</v>
      </c>
      <c r="L196" s="42">
        <f t="shared" si="620"/>
        <v>0.12223312241135058</v>
      </c>
      <c r="M196" s="42" t="str">
        <f t="shared" si="621"/>
        <v>[-]</v>
      </c>
      <c r="N196" s="42" t="str">
        <f t="shared" si="622"/>
        <v>[-]</v>
      </c>
      <c r="O196" s="42" t="str">
        <f t="shared" si="623"/>
        <v>[-]</v>
      </c>
      <c r="P196" s="42" t="str">
        <f t="shared" si="624"/>
        <v>[-]</v>
      </c>
      <c r="Q196" s="42" t="str">
        <f t="shared" si="625"/>
        <v>[-]</v>
      </c>
      <c r="R196" s="140"/>
      <c r="S196" s="20"/>
      <c r="U196" s="135"/>
      <c r="V196" s="191">
        <f t="shared" si="580"/>
        <v>7.1711511615612719E-2</v>
      </c>
      <c r="W196" s="151">
        <f t="shared" si="564"/>
        <v>3.7342279744912645E-2</v>
      </c>
      <c r="X196" s="208">
        <f t="shared" si="565"/>
        <v>51.426529957335468</v>
      </c>
      <c r="Y196" s="151">
        <f t="shared" si="566"/>
        <v>717.13074789151574</v>
      </c>
      <c r="Z196" s="133">
        <f t="shared" si="581"/>
        <v>0.52595282288290968</v>
      </c>
      <c r="AA196" s="151">
        <f t="shared" si="567"/>
        <v>3.7716871967432078E-2</v>
      </c>
      <c r="AB196" s="151">
        <f t="shared" si="568"/>
        <v>0.97126740845249115</v>
      </c>
      <c r="AC196" s="133">
        <f t="shared" si="582"/>
        <v>-3.6801899588418299E-2</v>
      </c>
      <c r="AD196" s="215">
        <f t="shared" si="574"/>
        <v>6.6103312193887685E-4</v>
      </c>
      <c r="AE196" s="151">
        <f t="shared" si="569"/>
        <v>2.4794401894776357E-3</v>
      </c>
      <c r="AF196" s="133">
        <f t="shared" si="583"/>
        <v>5.1421128806702673E-2</v>
      </c>
      <c r="AG196" s="133">
        <f t="shared" si="584"/>
        <v>9.9587954883663232E-2</v>
      </c>
      <c r="AH196" s="134">
        <f t="shared" si="585"/>
        <v>-0.71569606584795975</v>
      </c>
      <c r="AI196" s="150"/>
      <c r="AL196" s="60" t="s">
        <v>110</v>
      </c>
      <c r="AM196" s="79">
        <f t="shared" si="630"/>
        <v>50</v>
      </c>
      <c r="AN196" s="49">
        <f t="shared" ref="AN196:BB196" si="636">C198</f>
        <v>7.4519449384649813E-2</v>
      </c>
      <c r="AO196" s="68">
        <f t="shared" si="636"/>
        <v>0.11134882490781035</v>
      </c>
      <c r="AP196" s="68">
        <f t="shared" si="636"/>
        <v>0.15894074887936965</v>
      </c>
      <c r="AQ196" s="68">
        <f t="shared" si="636"/>
        <v>0.11236605498828599</v>
      </c>
      <c r="AR196" s="68">
        <f t="shared" si="636"/>
        <v>0.11278494681484932</v>
      </c>
      <c r="AS196" s="68">
        <f t="shared" si="636"/>
        <v>0.13985798613493142</v>
      </c>
      <c r="AT196" s="68">
        <f t="shared" si="636"/>
        <v>0.12138193184935672</v>
      </c>
      <c r="AU196" s="68">
        <f t="shared" si="636"/>
        <v>6.3398984745127632E-2</v>
      </c>
      <c r="AV196" s="68">
        <f t="shared" si="636"/>
        <v>5.7007635977197185E-2</v>
      </c>
      <c r="AW196" s="68">
        <f t="shared" si="636"/>
        <v>0.12189205622232191</v>
      </c>
      <c r="AX196" s="68" t="str">
        <f t="shared" si="636"/>
        <v>[-]</v>
      </c>
      <c r="AY196" s="68" t="str">
        <f t="shared" si="636"/>
        <v>[-]</v>
      </c>
      <c r="AZ196" s="68" t="str">
        <f t="shared" si="636"/>
        <v>[-]</v>
      </c>
      <c r="BA196" s="68" t="str">
        <f t="shared" si="636"/>
        <v>[-]</v>
      </c>
      <c r="BB196" s="68" t="str">
        <f t="shared" si="636"/>
        <v>[-]</v>
      </c>
      <c r="BC196" s="46"/>
      <c r="BE196" s="46"/>
      <c r="BF196" s="46"/>
      <c r="BG196" s="46"/>
      <c r="BH196" s="48" t="s">
        <v>45</v>
      </c>
      <c r="BI196" s="48">
        <v>1</v>
      </c>
      <c r="BJ196" s="48">
        <v>2</v>
      </c>
      <c r="BK196" s="48">
        <v>3</v>
      </c>
      <c r="BL196" s="48">
        <v>4</v>
      </c>
      <c r="BM196" s="48">
        <v>5</v>
      </c>
      <c r="BN196" s="48">
        <v>6</v>
      </c>
      <c r="BO196" s="48">
        <v>7</v>
      </c>
      <c r="BP196" s="48">
        <v>8</v>
      </c>
      <c r="BQ196" s="48">
        <v>9</v>
      </c>
      <c r="BR196" s="48">
        <v>10</v>
      </c>
    </row>
    <row r="197" spans="1:70" ht="15.75" x14ac:dyDescent="0.3">
      <c r="A197" s="8"/>
      <c r="B197" s="97">
        <f t="shared" si="609"/>
        <v>75</v>
      </c>
      <c r="C197" s="42">
        <f t="shared" si="611"/>
        <v>7.3790189276390958E-2</v>
      </c>
      <c r="D197" s="42">
        <f t="shared" si="612"/>
        <v>0.10064776948035362</v>
      </c>
      <c r="E197" s="42">
        <f t="shared" si="613"/>
        <v>0.15872528546854348</v>
      </c>
      <c r="F197" s="42">
        <f t="shared" si="614"/>
        <v>0.11250058917441225</v>
      </c>
      <c r="G197" s="42">
        <f t="shared" si="615"/>
        <v>0.10436326016339884</v>
      </c>
      <c r="H197" s="42">
        <f t="shared" si="616"/>
        <v>0.14019796691862518</v>
      </c>
      <c r="I197" s="42">
        <f t="shared" si="617"/>
        <v>0.12151550384460141</v>
      </c>
      <c r="J197" s="42">
        <f t="shared" si="618"/>
        <v>6.3055771176257033E-2</v>
      </c>
      <c r="K197" s="42">
        <f t="shared" si="619"/>
        <v>5.7281180425440205E-2</v>
      </c>
      <c r="L197" s="42">
        <f t="shared" si="620"/>
        <v>0.12147257348757837</v>
      </c>
      <c r="M197" s="42" t="str">
        <f t="shared" si="621"/>
        <v>[-]</v>
      </c>
      <c r="N197" s="42" t="str">
        <f t="shared" si="622"/>
        <v>[-]</v>
      </c>
      <c r="O197" s="42" t="str">
        <f t="shared" si="623"/>
        <v>[-]</v>
      </c>
      <c r="P197" s="42" t="str">
        <f t="shared" si="624"/>
        <v>[-]</v>
      </c>
      <c r="Q197" s="42" t="str">
        <f t="shared" si="625"/>
        <v>[-]</v>
      </c>
      <c r="R197" s="140"/>
      <c r="S197" s="20"/>
      <c r="U197" s="131" t="str">
        <f>K29</f>
        <v>Lab I</v>
      </c>
      <c r="V197" s="190">
        <f t="shared" ref="V197:V198" si="637">IF(K31="[-]","",K31)</f>
        <v>-0.162839117729663</v>
      </c>
      <c r="W197" s="131">
        <f t="shared" ref="W197:W214" si="638">IF(K119="[-]","",K119/2)</f>
        <v>1.9566619217320901E-2</v>
      </c>
      <c r="X197" s="206">
        <f t="shared" ref="X197:X214" si="639">IF(V197="","",IF(OR(W197&lt;0,K97=-1),"",V197/W197^2))</f>
        <v>-425.3311143913528</v>
      </c>
      <c r="Y197" s="131">
        <f t="shared" ref="Y197:Y214" si="640">IF(W197="","",IF(OR(W197&lt;0,K97=-1),"",1/W197^2))</f>
        <v>2611.9713759286346</v>
      </c>
      <c r="Z197" s="131">
        <f>IF(Y197="","",Y197/X325)</f>
        <v>0.34017825908689897</v>
      </c>
      <c r="AA197" s="131">
        <f t="shared" ref="AA197:AA214" si="641">IF(V197="","",IF(OR(W197&lt;0,K97=-1),"",Z197*V197))</f>
        <v>-5.5394327580523345E-2</v>
      </c>
      <c r="AB197" s="207">
        <f t="shared" ref="AB197:AB214" si="642">IF(V197="","",IF(OR(W197&lt;0,K97=-1),"",(V197-Y325)^2/W197^2))</f>
        <v>0.5311125948376586</v>
      </c>
      <c r="AC197" s="131">
        <f>IF(V197="","",V197-Y325)</f>
        <v>-1.425965747268243E-2</v>
      </c>
      <c r="AD197" s="207">
        <f>IF(W197="","",IF(W197&lt;0,W197^2+AB325,W197^2-AB325))</f>
        <v>2.5261446086043512E-4</v>
      </c>
      <c r="AE197" s="131">
        <f t="shared" ref="AE197:AE214" si="643">IF(W197="","",IF(OR(W197&lt;0,K97=-1),"",AC325+(1-2*Z197)*W197^2))</f>
        <v>4.9519639691186106E-4</v>
      </c>
      <c r="AF197" s="131">
        <f t="shared" si="437"/>
        <v>3.1787699561964852E-2</v>
      </c>
      <c r="AG197" s="131">
        <f t="shared" si="438"/>
        <v>4.4506017431887167E-2</v>
      </c>
      <c r="AH197" s="132">
        <f t="shared" si="439"/>
        <v>-0.44859041922444215</v>
      </c>
      <c r="AI197" s="150"/>
      <c r="AL197" s="15" t="s">
        <v>111</v>
      </c>
      <c r="AM197" s="79">
        <f t="shared" si="630"/>
        <v>50</v>
      </c>
      <c r="AN197" s="49">
        <f t="shared" ref="AN197:BB197" si="644">C220</f>
        <v>-0.52530506839943947</v>
      </c>
      <c r="AO197" s="68">
        <f t="shared" si="644"/>
        <v>-0.20253775242234826</v>
      </c>
      <c r="AP197" s="68">
        <f t="shared" si="644"/>
        <v>4.2384419525567055E-2</v>
      </c>
      <c r="AQ197" s="68">
        <f t="shared" si="644"/>
        <v>0.62014052933856301</v>
      </c>
      <c r="AR197" s="68">
        <f t="shared" si="644"/>
        <v>-0.66754962578033239</v>
      </c>
      <c r="AS197" s="68">
        <f t="shared" si="644"/>
        <v>-0.13448059098014925</v>
      </c>
      <c r="AT197" s="68">
        <f t="shared" si="644"/>
        <v>0.9450372820104409</v>
      </c>
      <c r="AU197" s="68">
        <f t="shared" si="644"/>
        <v>0.83435329067235209</v>
      </c>
      <c r="AV197" s="68">
        <f t="shared" si="644"/>
        <v>-0.71359473382941163</v>
      </c>
      <c r="AW197" s="68">
        <f t="shared" si="644"/>
        <v>5.8532873285722868E-2</v>
      </c>
      <c r="AX197" s="68" t="str">
        <f t="shared" si="644"/>
        <v>[-]</v>
      </c>
      <c r="AY197" s="68" t="str">
        <f t="shared" si="644"/>
        <v>[-]</v>
      </c>
      <c r="AZ197" s="68" t="str">
        <f t="shared" si="644"/>
        <v>[-]</v>
      </c>
      <c r="BA197" s="68" t="str">
        <f t="shared" si="644"/>
        <v>[-]</v>
      </c>
      <c r="BB197" s="68" t="str">
        <f t="shared" si="644"/>
        <v>[-]</v>
      </c>
      <c r="BC197" s="46"/>
      <c r="BD197" s="48">
        <f>B21</f>
        <v>50</v>
      </c>
      <c r="BE197" s="26"/>
      <c r="BF197" s="26"/>
      <c r="BG197" s="46"/>
      <c r="BH197" s="48">
        <f>BD197</f>
        <v>50</v>
      </c>
      <c r="BI197" s="120" t="str">
        <f t="shared" ref="BI197:BR197" si="645">C$29</f>
        <v>Lab A</v>
      </c>
      <c r="BJ197" s="120" t="str">
        <f t="shared" si="645"/>
        <v>Lab B</v>
      </c>
      <c r="BK197" s="120" t="str">
        <f t="shared" si="645"/>
        <v>Lab C</v>
      </c>
      <c r="BL197" s="120" t="str">
        <f t="shared" si="645"/>
        <v>Lab D</v>
      </c>
      <c r="BM197" s="120" t="str">
        <f t="shared" si="645"/>
        <v>Lab E</v>
      </c>
      <c r="BN197" s="120" t="str">
        <f t="shared" si="645"/>
        <v>Lab F</v>
      </c>
      <c r="BO197" s="120" t="str">
        <f t="shared" si="645"/>
        <v>Lab G</v>
      </c>
      <c r="BP197" s="120" t="str">
        <f t="shared" si="645"/>
        <v>Lab H</v>
      </c>
      <c r="BQ197" s="120" t="str">
        <f t="shared" si="645"/>
        <v>Lab I</v>
      </c>
      <c r="BR197" s="120" t="str">
        <f t="shared" si="645"/>
        <v>Lab J</v>
      </c>
    </row>
    <row r="198" spans="1:70" ht="15.75" x14ac:dyDescent="0.3">
      <c r="A198" s="8"/>
      <c r="B198" s="97">
        <f t="shared" si="609"/>
        <v>50</v>
      </c>
      <c r="C198" s="42">
        <f t="shared" si="611"/>
        <v>7.4519449384649813E-2</v>
      </c>
      <c r="D198" s="42">
        <f t="shared" si="612"/>
        <v>0.11134882490781035</v>
      </c>
      <c r="E198" s="42">
        <f t="shared" si="613"/>
        <v>0.15894074887936965</v>
      </c>
      <c r="F198" s="42">
        <f t="shared" si="614"/>
        <v>0.11236605498828599</v>
      </c>
      <c r="G198" s="42">
        <f t="shared" si="615"/>
        <v>0.11278494681484932</v>
      </c>
      <c r="H198" s="42">
        <f t="shared" si="616"/>
        <v>0.13985798613493142</v>
      </c>
      <c r="I198" s="42">
        <f t="shared" si="617"/>
        <v>0.12138193184935672</v>
      </c>
      <c r="J198" s="42">
        <f t="shared" si="618"/>
        <v>6.3398984745127632E-2</v>
      </c>
      <c r="K198" s="42">
        <f t="shared" si="619"/>
        <v>5.7007635977197185E-2</v>
      </c>
      <c r="L198" s="42">
        <f t="shared" si="620"/>
        <v>0.12189205622232191</v>
      </c>
      <c r="M198" s="42" t="str">
        <f t="shared" si="621"/>
        <v>[-]</v>
      </c>
      <c r="N198" s="42" t="str">
        <f t="shared" si="622"/>
        <v>[-]</v>
      </c>
      <c r="O198" s="42" t="str">
        <f t="shared" si="623"/>
        <v>[-]</v>
      </c>
      <c r="P198" s="42" t="str">
        <f t="shared" si="624"/>
        <v>[-]</v>
      </c>
      <c r="Q198" s="42" t="str">
        <f t="shared" si="625"/>
        <v>[-]</v>
      </c>
      <c r="R198" s="140"/>
      <c r="S198" s="20"/>
      <c r="U198" s="135"/>
      <c r="V198" s="191">
        <f t="shared" si="637"/>
        <v>-0.12080618675545424</v>
      </c>
      <c r="W198" s="133">
        <f t="shared" si="638"/>
        <v>1.9547459507903642E-2</v>
      </c>
      <c r="X198" s="205">
        <f t="shared" si="639"/>
        <v>-316.16117118208285</v>
      </c>
      <c r="Y198" s="133">
        <f t="shared" si="640"/>
        <v>2617.094204141069</v>
      </c>
      <c r="Z198" s="133">
        <f t="shared" ref="Z198" si="646">IF(Y198="","",Y198/X326)</f>
        <v>0.34271527645101246</v>
      </c>
      <c r="AA198" s="133">
        <f t="shared" si="641"/>
        <v>-4.1402125690888136E-2</v>
      </c>
      <c r="AB198" s="203">
        <f t="shared" si="642"/>
        <v>0.25285485173935135</v>
      </c>
      <c r="AC198" s="133">
        <f t="shared" ref="AC198" si="647">IF(V198="","",V198-Y326)</f>
        <v>-9.8293764406467976E-3</v>
      </c>
      <c r="AD198" s="203">
        <f t="shared" ref="AD198:AD214" si="648">IF(W198="","",IF(W198&lt;0,W198^2+AB326,W198^2-AB326))</f>
        <v>2.511505785725847E-4</v>
      </c>
      <c r="AE198" s="133">
        <f t="shared" si="643"/>
        <v>4.5299730980267268E-4</v>
      </c>
      <c r="AF198" s="133">
        <f t="shared" ref="AF198" si="649">IF(AD198="","",2*SQRT(AD198))</f>
        <v>3.169546204569889E-2</v>
      </c>
      <c r="AG198" s="133">
        <f t="shared" ref="AG198" si="650">IF(AE198="","",2*SQRT(AE198))</f>
        <v>4.2567466910901464E-2</v>
      </c>
      <c r="AH198" s="134">
        <f t="shared" ref="AH198" si="651">IF(V198="","",AC198/AF198)</f>
        <v>-0.31011936113992239</v>
      </c>
      <c r="AI198" s="150"/>
      <c r="AL198" s="102" t="s">
        <v>53</v>
      </c>
      <c r="AM198" s="124"/>
      <c r="AN198" s="124" t="str">
        <f t="shared" ref="AN198" si="652">IF(AN197="[-]","[-]",IF(ABS(AN197)&lt;=1,"pass","X"))</f>
        <v>pass</v>
      </c>
      <c r="AO198" s="124" t="str">
        <f t="shared" ref="AO198" si="653">IF(AO197="[-]","[-]",IF(ABS(AO197)&lt;=1,"pass","X"))</f>
        <v>pass</v>
      </c>
      <c r="AP198" s="124" t="str">
        <f t="shared" ref="AP198" si="654">IF(AP197="[-]","[-]",IF(ABS(AP197)&lt;=1,"pass","X"))</f>
        <v>pass</v>
      </c>
      <c r="AQ198" s="124" t="str">
        <f t="shared" ref="AQ198" si="655">IF(AQ197="[-]","[-]",IF(ABS(AQ197)&lt;=1,"pass","X"))</f>
        <v>pass</v>
      </c>
      <c r="AR198" s="124" t="str">
        <f t="shared" ref="AR198" si="656">IF(AR197="[-]","[-]",IF(ABS(AR197)&lt;=1,"pass","X"))</f>
        <v>pass</v>
      </c>
      <c r="AS198" s="124" t="str">
        <f t="shared" ref="AS198" si="657">IF(AS197="[-]","[-]",IF(ABS(AS197)&lt;=1,"pass","X"))</f>
        <v>pass</v>
      </c>
      <c r="AT198" s="124" t="str">
        <f t="shared" ref="AT198" si="658">IF(AT197="[-]","[-]",IF(ABS(AT197)&lt;=1,"pass","X"))</f>
        <v>pass</v>
      </c>
      <c r="AU198" s="124" t="str">
        <f t="shared" ref="AU198" si="659">IF(AU197="[-]","[-]",IF(ABS(AU197)&lt;=1,"pass","X"))</f>
        <v>pass</v>
      </c>
      <c r="AV198" s="124" t="str">
        <f t="shared" ref="AV198" si="660">IF(AV197="[-]","[-]",IF(ABS(AV197)&lt;=1,"pass","X"))</f>
        <v>pass</v>
      </c>
      <c r="AW198" s="124" t="str">
        <f t="shared" ref="AW198" si="661">IF(AW197="[-]","[-]",IF(ABS(AW197)&lt;=1,"pass","X"))</f>
        <v>pass</v>
      </c>
      <c r="AX198" s="124" t="str">
        <f t="shared" ref="AX198" si="662">IF(AX197="[-]","[-]",IF(ABS(AX197)&lt;=1,"pass","X"))</f>
        <v>[-]</v>
      </c>
      <c r="AY198" s="124" t="str">
        <f t="shared" ref="AY198" si="663">IF(AY197="[-]","[-]",IF(ABS(AY197)&lt;=1,"pass","X"))</f>
        <v>[-]</v>
      </c>
      <c r="AZ198" s="124" t="str">
        <f t="shared" ref="AZ198" si="664">IF(AZ197="[-]","[-]",IF(ABS(AZ197)&lt;=1,"pass","X"))</f>
        <v>[-]</v>
      </c>
      <c r="BA198" s="124" t="str">
        <f t="shared" ref="BA198" si="665">IF(BA197="[-]","[-]",IF(ABS(BA197)&lt;=1,"pass","X"))</f>
        <v>[-]</v>
      </c>
      <c r="BB198" s="124" t="str">
        <f t="shared" ref="BB198" si="666">IF(BB197="[-]","[-]",IF(ABS(BB197)&lt;=1,"pass","X"))</f>
        <v>[-]</v>
      </c>
      <c r="BC198" s="46"/>
      <c r="BD198" s="48" t="str">
        <f>BD183</f>
        <v>xCRV</v>
      </c>
      <c r="BE198" s="73" t="s">
        <v>57</v>
      </c>
      <c r="BF198" s="73" t="s">
        <v>58</v>
      </c>
      <c r="BG198" s="46"/>
      <c r="BH198" s="75" t="s">
        <v>54</v>
      </c>
      <c r="BI198" s="128" t="str">
        <f t="shared" ref="BI198:BR199" si="667">AN198</f>
        <v>pass</v>
      </c>
      <c r="BJ198" s="128" t="str">
        <f t="shared" si="667"/>
        <v>pass</v>
      </c>
      <c r="BK198" s="128" t="str">
        <f t="shared" si="667"/>
        <v>pass</v>
      </c>
      <c r="BL198" s="128" t="str">
        <f t="shared" si="667"/>
        <v>pass</v>
      </c>
      <c r="BM198" s="128" t="str">
        <f t="shared" si="667"/>
        <v>pass</v>
      </c>
      <c r="BN198" s="128" t="str">
        <f t="shared" si="667"/>
        <v>pass</v>
      </c>
      <c r="BO198" s="128" t="str">
        <f t="shared" si="667"/>
        <v>pass</v>
      </c>
      <c r="BP198" s="128" t="str">
        <f t="shared" si="667"/>
        <v>pass</v>
      </c>
      <c r="BQ198" s="128" t="str">
        <f t="shared" si="667"/>
        <v>pass</v>
      </c>
      <c r="BR198" s="128" t="str">
        <f t="shared" si="667"/>
        <v>pass</v>
      </c>
    </row>
    <row r="199" spans="1:70" x14ac:dyDescent="0.2">
      <c r="A199" s="8"/>
      <c r="B199" s="97">
        <f t="shared" si="609"/>
        <v>25</v>
      </c>
      <c r="C199" s="42">
        <f t="shared" si="611"/>
        <v>7.2175400494793124E-2</v>
      </c>
      <c r="D199" s="42">
        <f t="shared" si="612"/>
        <v>0.13622877368088865</v>
      </c>
      <c r="E199" s="42">
        <f t="shared" si="613"/>
        <v>0.15854965431482806</v>
      </c>
      <c r="F199" s="42">
        <f t="shared" si="614"/>
        <v>0.112279413550454</v>
      </c>
      <c r="G199" s="42">
        <f t="shared" si="615"/>
        <v>9.9283418119079453E-2</v>
      </c>
      <c r="H199" s="42">
        <f t="shared" si="616"/>
        <v>0.13978008214224161</v>
      </c>
      <c r="I199" s="42">
        <f t="shared" si="617"/>
        <v>0.13034097239552037</v>
      </c>
      <c r="J199" s="42">
        <f t="shared" si="618"/>
        <v>7.0830391896821596E-2</v>
      </c>
      <c r="K199" s="42">
        <f t="shared" si="619"/>
        <v>5.6679725452352211E-2</v>
      </c>
      <c r="L199" s="42">
        <f t="shared" si="620"/>
        <v>0.12136587292285235</v>
      </c>
      <c r="M199" s="42" t="str">
        <f t="shared" si="621"/>
        <v>[-]</v>
      </c>
      <c r="N199" s="42" t="str">
        <f t="shared" si="622"/>
        <v>[-]</v>
      </c>
      <c r="O199" s="42" t="str">
        <f t="shared" si="623"/>
        <v>[-]</v>
      </c>
      <c r="P199" s="42" t="str">
        <f t="shared" si="624"/>
        <v>[-]</v>
      </c>
      <c r="Q199" s="42" t="str">
        <f t="shared" si="625"/>
        <v>[-]</v>
      </c>
      <c r="R199" s="140"/>
      <c r="S199" s="20"/>
      <c r="U199" s="135"/>
      <c r="V199" s="191">
        <f t="shared" ref="V199:V214" si="668">IF(K33="[-]","",K33)</f>
        <v>-0.10597231405672482</v>
      </c>
      <c r="W199" s="133">
        <f t="shared" si="638"/>
        <v>1.9527638334232583E-2</v>
      </c>
      <c r="X199" s="205">
        <f t="shared" si="639"/>
        <v>-277.90283153361503</v>
      </c>
      <c r="Y199" s="133">
        <f t="shared" si="640"/>
        <v>2622.4097681292433</v>
      </c>
      <c r="Z199" s="133">
        <f t="shared" ref="Z199:Z214" si="669">IF(Y199="","",Y199/X327)</f>
        <v>0.34326568591150025</v>
      </c>
      <c r="AA199" s="133">
        <f t="shared" si="641"/>
        <v>-3.6376659072310566E-2</v>
      </c>
      <c r="AB199" s="203">
        <f t="shared" si="642"/>
        <v>0.45917048332329613</v>
      </c>
      <c r="AC199" s="133">
        <f t="shared" ref="AC199:AC214" si="670">IF(V199="","",V199-Y327)</f>
        <v>-1.3232341615070184E-2</v>
      </c>
      <c r="AD199" s="203">
        <f t="shared" si="648"/>
        <v>2.5043161525324718E-4</v>
      </c>
      <c r="AE199" s="133">
        <f t="shared" si="643"/>
        <v>4.1827836958089931E-4</v>
      </c>
      <c r="AF199" s="133">
        <f t="shared" ref="AF199:AF214" si="671">IF(AD199="","",2*SQRT(AD199))</f>
        <v>3.1650062575182832E-2</v>
      </c>
      <c r="AG199" s="133">
        <f t="shared" ref="AG199:AG214" si="672">IF(AE199="","",2*SQRT(AE199))</f>
        <v>4.0903709835705578E-2</v>
      </c>
      <c r="AH199" s="134">
        <f t="shared" ref="AH199:AH214" si="673">IF(V199="","",AC199/AF199)</f>
        <v>-0.41808263676059243</v>
      </c>
      <c r="AI199" s="150"/>
      <c r="AL199" s="102" t="s">
        <v>52</v>
      </c>
      <c r="AM199" s="127"/>
      <c r="AN199" s="124" t="str">
        <f>IF(AN194="[-]","[-]",IF(AND(ABS(AN197)&lt;=1,(AN194&lt;=2)),"pass",(IF(AND(ABS(AN197)&gt;1,(AN194&lt;=2)),"X","?"))))</f>
        <v>pass</v>
      </c>
      <c r="AO199" s="124" t="str">
        <f t="shared" ref="AO199:BB199" si="674">IF(AO194="[-]","[-]",IF(AND(ABS(AO197)&lt;=1,(AO194&lt;=2)),"pass",(IF(AND(ABS(AO197)&gt;1,(AO194&lt;=2)),"X","?"))))</f>
        <v>pass</v>
      </c>
      <c r="AP199" s="124" t="str">
        <f t="shared" si="674"/>
        <v>pass</v>
      </c>
      <c r="AQ199" s="124" t="str">
        <f t="shared" si="674"/>
        <v>pass</v>
      </c>
      <c r="AR199" s="124" t="str">
        <f t="shared" si="674"/>
        <v>pass</v>
      </c>
      <c r="AS199" s="124" t="str">
        <f t="shared" si="674"/>
        <v>pass</v>
      </c>
      <c r="AT199" s="124" t="str">
        <f t="shared" si="674"/>
        <v>pass</v>
      </c>
      <c r="AU199" s="124" t="str">
        <f t="shared" si="674"/>
        <v>?</v>
      </c>
      <c r="AV199" s="124" t="str">
        <f t="shared" si="674"/>
        <v>?</v>
      </c>
      <c r="AW199" s="124" t="str">
        <f t="shared" si="674"/>
        <v>pass</v>
      </c>
      <c r="AX199" s="124" t="str">
        <f t="shared" si="674"/>
        <v>[-]</v>
      </c>
      <c r="AY199" s="124" t="str">
        <f t="shared" si="674"/>
        <v>[-]</v>
      </c>
      <c r="AZ199" s="124" t="str">
        <f t="shared" si="674"/>
        <v>[-]</v>
      </c>
      <c r="BA199" s="124" t="str">
        <f t="shared" si="674"/>
        <v>[-]</v>
      </c>
      <c r="BB199" s="124" t="str">
        <f t="shared" si="674"/>
        <v>[-]</v>
      </c>
      <c r="BC199" s="46"/>
      <c r="BD199" s="48" t="str">
        <f>BD184</f>
        <v>(%)</v>
      </c>
      <c r="BE199" s="48" t="s">
        <v>30</v>
      </c>
      <c r="BF199" s="48" t="s">
        <v>31</v>
      </c>
      <c r="BG199" s="46"/>
      <c r="BH199" s="75" t="s">
        <v>52</v>
      </c>
      <c r="BI199" s="128" t="str">
        <f t="shared" si="667"/>
        <v>pass</v>
      </c>
      <c r="BJ199" s="128" t="str">
        <f t="shared" si="667"/>
        <v>pass</v>
      </c>
      <c r="BK199" s="128" t="str">
        <f t="shared" si="667"/>
        <v>pass</v>
      </c>
      <c r="BL199" s="128" t="str">
        <f t="shared" si="667"/>
        <v>pass</v>
      </c>
      <c r="BM199" s="128" t="str">
        <f t="shared" si="667"/>
        <v>pass</v>
      </c>
      <c r="BN199" s="128" t="str">
        <f t="shared" si="667"/>
        <v>pass</v>
      </c>
      <c r="BO199" s="128" t="str">
        <f t="shared" si="667"/>
        <v>pass</v>
      </c>
      <c r="BP199" s="128" t="str">
        <f t="shared" si="667"/>
        <v>?</v>
      </c>
      <c r="BQ199" s="128" t="str">
        <f t="shared" si="667"/>
        <v>?</v>
      </c>
      <c r="BR199" s="128" t="str">
        <f t="shared" si="667"/>
        <v>pass</v>
      </c>
    </row>
    <row r="200" spans="1:70" ht="15.75" x14ac:dyDescent="0.3">
      <c r="A200" s="8"/>
      <c r="B200" s="97">
        <f t="shared" si="609"/>
        <v>10</v>
      </c>
      <c r="C200" s="42">
        <f t="shared" si="611"/>
        <v>7.2939180471612033E-2</v>
      </c>
      <c r="D200" s="42">
        <f t="shared" si="612"/>
        <v>0.22992337171792393</v>
      </c>
      <c r="E200" s="42">
        <f t="shared" si="613"/>
        <v>0.16080396292070159</v>
      </c>
      <c r="F200" s="42">
        <f t="shared" si="614"/>
        <v>0.11197051253704311</v>
      </c>
      <c r="G200" s="42">
        <f t="shared" si="615"/>
        <v>0.17068040930175843</v>
      </c>
      <c r="H200" s="42">
        <f t="shared" si="616"/>
        <v>0.13900245301259312</v>
      </c>
      <c r="I200" s="42">
        <f t="shared" si="617"/>
        <v>0.14842934831197988</v>
      </c>
      <c r="J200" s="42">
        <f t="shared" si="618"/>
        <v>6.1011676721083451E-2</v>
      </c>
      <c r="K200" s="42">
        <f t="shared" si="619"/>
        <v>7.0068947228564438E-2</v>
      </c>
      <c r="L200" s="42">
        <f t="shared" si="620"/>
        <v>0.12171693938148992</v>
      </c>
      <c r="M200" s="42" t="str">
        <f t="shared" si="621"/>
        <v>[-]</v>
      </c>
      <c r="N200" s="42" t="str">
        <f t="shared" si="622"/>
        <v>[-]</v>
      </c>
      <c r="O200" s="42" t="str">
        <f t="shared" si="623"/>
        <v>[-]</v>
      </c>
      <c r="P200" s="42" t="str">
        <f t="shared" si="624"/>
        <v>[-]</v>
      </c>
      <c r="Q200" s="42" t="str">
        <f t="shared" si="625"/>
        <v>[-]</v>
      </c>
      <c r="R200" s="140"/>
      <c r="S200" s="20"/>
      <c r="U200" s="135"/>
      <c r="V200" s="191">
        <f t="shared" si="668"/>
        <v>-0.11948477397450408</v>
      </c>
      <c r="W200" s="133">
        <f t="shared" si="638"/>
        <v>1.9526425127583666E-2</v>
      </c>
      <c r="X200" s="205">
        <f t="shared" si="639"/>
        <v>-313.37697596587725</v>
      </c>
      <c r="Y200" s="133">
        <f t="shared" si="640"/>
        <v>2622.7356469096749</v>
      </c>
      <c r="Z200" s="133">
        <f t="shared" si="669"/>
        <v>0.33864929052652093</v>
      </c>
      <c r="AA200" s="133">
        <f t="shared" si="641"/>
        <v>-4.0463433935187518E-2</v>
      </c>
      <c r="AB200" s="203">
        <f t="shared" si="642"/>
        <v>0.71759283592727285</v>
      </c>
      <c r="AC200" s="133">
        <f t="shared" si="670"/>
        <v>-1.6541000990109869E-2</v>
      </c>
      <c r="AD200" s="203">
        <f t="shared" si="648"/>
        <v>2.5216064388827654E-4</v>
      </c>
      <c r="AE200" s="133">
        <f t="shared" si="643"/>
        <v>4.2104123002528716E-4</v>
      </c>
      <c r="AF200" s="133">
        <f t="shared" si="671"/>
        <v>3.1759133734299276E-2</v>
      </c>
      <c r="AG200" s="133">
        <f t="shared" si="672"/>
        <v>4.1038578436650902E-2</v>
      </c>
      <c r="AH200" s="134">
        <f t="shared" si="673"/>
        <v>-0.52082657948084699</v>
      </c>
      <c r="AI200" s="150"/>
      <c r="AL200" s="125" t="s">
        <v>114</v>
      </c>
      <c r="AM200" s="127"/>
      <c r="AN200" s="146">
        <f>IF(AN195="[-]","[-]",AN195/ABS(AN191))</f>
        <v>-0.78290888912184065</v>
      </c>
      <c r="AO200" s="146">
        <f t="shared" ref="AO200:BB200" si="675">IF(AO195="[-]","[-]",AO195/ABS(AO191))</f>
        <v>-0.23330007653480167</v>
      </c>
      <c r="AP200" s="146">
        <f t="shared" si="675"/>
        <v>4.4910742534740034E-2</v>
      </c>
      <c r="AQ200" s="146">
        <f t="shared" si="675"/>
        <v>0.69682744820121745</v>
      </c>
      <c r="AR200" s="146">
        <f t="shared" si="675"/>
        <v>-0.75289549039907344</v>
      </c>
      <c r="AS200" s="146">
        <f t="shared" si="675"/>
        <v>-0.14467834329783918</v>
      </c>
      <c r="AT200" s="146">
        <f t="shared" si="675"/>
        <v>1.0428222814553878</v>
      </c>
      <c r="AU200" s="146">
        <f t="shared" si="675"/>
        <v>1.7632383849127831</v>
      </c>
      <c r="AV200" s="146">
        <f t="shared" si="675"/>
        <v>-1.6272139528556804</v>
      </c>
      <c r="AW200" s="146">
        <f t="shared" si="675"/>
        <v>6.4860838921794325E-2</v>
      </c>
      <c r="AX200" s="146" t="str">
        <f t="shared" si="675"/>
        <v>[-]</v>
      </c>
      <c r="AY200" s="146" t="str">
        <f t="shared" si="675"/>
        <v>[-]</v>
      </c>
      <c r="AZ200" s="146" t="str">
        <f t="shared" si="675"/>
        <v>[-]</v>
      </c>
      <c r="BA200" s="146" t="str">
        <f t="shared" si="675"/>
        <v>[-]</v>
      </c>
      <c r="BB200" s="146" t="str">
        <f t="shared" si="675"/>
        <v>[-]</v>
      </c>
      <c r="BC200" s="46"/>
      <c r="BD200" s="50">
        <f>V43</f>
        <v>0.10528954903990735</v>
      </c>
      <c r="BE200" s="50">
        <f>W43</f>
        <v>1.5617778036805115E-2</v>
      </c>
      <c r="BF200" s="50">
        <f>X43</f>
        <v>3.123555607361023E-2</v>
      </c>
      <c r="BG200" s="46"/>
      <c r="BH200" s="75" t="s">
        <v>51</v>
      </c>
      <c r="BI200" s="128" t="str">
        <f t="shared" ref="BI200:BR200" si="676">AN202</f>
        <v>pass</v>
      </c>
      <c r="BJ200" s="128" t="str">
        <f t="shared" si="676"/>
        <v>pass</v>
      </c>
      <c r="BK200" s="128" t="str">
        <f t="shared" si="676"/>
        <v>pass</v>
      </c>
      <c r="BL200" s="128" t="str">
        <f t="shared" si="676"/>
        <v>pass</v>
      </c>
      <c r="BM200" s="128" t="str">
        <f t="shared" si="676"/>
        <v>pass</v>
      </c>
      <c r="BN200" s="128" t="str">
        <f t="shared" si="676"/>
        <v>pass</v>
      </c>
      <c r="BO200" s="128" t="str">
        <f t="shared" si="676"/>
        <v>?</v>
      </c>
      <c r="BP200" s="128" t="str">
        <f t="shared" si="676"/>
        <v>?</v>
      </c>
      <c r="BQ200" s="128" t="str">
        <f t="shared" si="676"/>
        <v>?</v>
      </c>
      <c r="BR200" s="128" t="str">
        <f t="shared" si="676"/>
        <v>pass</v>
      </c>
    </row>
    <row r="201" spans="1:70" ht="15.75" x14ac:dyDescent="0.3">
      <c r="A201" s="8"/>
      <c r="B201" s="97">
        <f t="shared" si="609"/>
        <v>10</v>
      </c>
      <c r="C201" s="42">
        <f t="shared" si="611"/>
        <v>7.5768344741366331E-2</v>
      </c>
      <c r="D201" s="42">
        <f t="shared" si="612"/>
        <v>0.23171765443677236</v>
      </c>
      <c r="E201" s="42">
        <f t="shared" si="613"/>
        <v>0.10937279060717696</v>
      </c>
      <c r="F201" s="42">
        <f t="shared" si="614"/>
        <v>0.11865922770272208</v>
      </c>
      <c r="G201" s="42">
        <f t="shared" si="615"/>
        <v>0.16642052772507682</v>
      </c>
      <c r="H201" s="42" t="str">
        <f t="shared" si="616"/>
        <v>[-]</v>
      </c>
      <c r="I201" s="42">
        <f t="shared" si="617"/>
        <v>0.15821964766611793</v>
      </c>
      <c r="J201" s="42">
        <f t="shared" si="618"/>
        <v>9.0945232349602126E-2</v>
      </c>
      <c r="K201" s="42">
        <f t="shared" si="619"/>
        <v>6.5589748455325461E-2</v>
      </c>
      <c r="L201" s="42">
        <f t="shared" si="620"/>
        <v>0.11795022648182446</v>
      </c>
      <c r="M201" s="42" t="str">
        <f t="shared" si="621"/>
        <v>[-]</v>
      </c>
      <c r="N201" s="42" t="str">
        <f t="shared" si="622"/>
        <v>[-]</v>
      </c>
      <c r="O201" s="42" t="str">
        <f t="shared" si="623"/>
        <v>[-]</v>
      </c>
      <c r="P201" s="42" t="str">
        <f t="shared" si="624"/>
        <v>[-]</v>
      </c>
      <c r="Q201" s="42" t="str">
        <f t="shared" si="625"/>
        <v>[-]</v>
      </c>
      <c r="R201" s="140"/>
      <c r="S201" s="20"/>
      <c r="U201" s="135"/>
      <c r="V201" s="191">
        <f t="shared" si="668"/>
        <v>-7.0417056043775531E-2</v>
      </c>
      <c r="W201" s="133">
        <f t="shared" si="638"/>
        <v>1.9560949886658852E-2</v>
      </c>
      <c r="X201" s="205">
        <f t="shared" si="639"/>
        <v>-184.03396516677827</v>
      </c>
      <c r="Y201" s="133">
        <f t="shared" si="640"/>
        <v>2613.485645471625</v>
      </c>
      <c r="Z201" s="133">
        <f t="shared" si="669"/>
        <v>0.35904496936535107</v>
      </c>
      <c r="AA201" s="133">
        <f t="shared" si="641"/>
        <v>-2.5282889730035594E-2</v>
      </c>
      <c r="AB201" s="203">
        <f t="shared" si="642"/>
        <v>0.17085024035210197</v>
      </c>
      <c r="AC201" s="133">
        <f t="shared" si="670"/>
        <v>-8.0853297639694385E-3</v>
      </c>
      <c r="AD201" s="203">
        <f t="shared" si="648"/>
        <v>2.4524911079776886E-4</v>
      </c>
      <c r="AE201" s="133">
        <f t="shared" si="643"/>
        <v>3.0702386566085031E-4</v>
      </c>
      <c r="AF201" s="133">
        <f t="shared" si="671"/>
        <v>3.1320862746595526E-2</v>
      </c>
      <c r="AG201" s="133">
        <f t="shared" si="672"/>
        <v>3.504419299460898E-2</v>
      </c>
      <c r="AH201" s="134">
        <f t="shared" si="673"/>
        <v>-0.25814518039891116</v>
      </c>
      <c r="AI201" s="150"/>
      <c r="AL201" s="102" t="s">
        <v>106</v>
      </c>
      <c r="AM201" s="127"/>
      <c r="AN201" s="146">
        <f>IF(AN191="[-]","[-]",NORMDIST(_xlfn.NORM.INV(0.975,AN190,ABS(AN191)/2),$BD$200,$BE$200,TRUE)-NORMDIST(_xlfn.NORM.INV(0.025,AN190,ABS(AN191)/2),$BD$200,$BE$200,TRUE))</f>
        <v>0.73595538835439811</v>
      </c>
      <c r="AO201" s="146">
        <f t="shared" ref="AO201:BB201" si="677">IF(AO191="[-]","[-]",NORMDIST(_xlfn.NORM.INV(0.975,AO190,ABS(AO191)/2),$BD$200,$BE$200,TRUE)-NORMDIST(_xlfn.NORM.INV(0.025,AO190,ABS(AO191)/2),$BD$200,$BE$200,TRUE))</f>
        <v>0.99999809611721857</v>
      </c>
      <c r="AP201" s="146">
        <f t="shared" si="677"/>
        <v>1</v>
      </c>
      <c r="AQ201" s="146">
        <f t="shared" si="677"/>
        <v>0.96508617712475508</v>
      </c>
      <c r="AR201" s="146">
        <f t="shared" si="677"/>
        <v>0.92703040540910908</v>
      </c>
      <c r="AS201" s="146">
        <f t="shared" si="677"/>
        <v>0.99999999999821121</v>
      </c>
      <c r="AT201" s="146">
        <f t="shared" si="677"/>
        <v>0.32902746708533426</v>
      </c>
      <c r="AU201" s="146">
        <f t="shared" si="677"/>
        <v>6.622013412010741E-2</v>
      </c>
      <c r="AV201" s="146">
        <f t="shared" si="677"/>
        <v>0.15007440562568422</v>
      </c>
      <c r="AW201" s="146">
        <f t="shared" si="677"/>
        <v>0.99999999994227162</v>
      </c>
      <c r="AX201" s="146" t="str">
        <f t="shared" si="677"/>
        <v>[-]</v>
      </c>
      <c r="AY201" s="146" t="str">
        <f t="shared" si="677"/>
        <v>[-]</v>
      </c>
      <c r="AZ201" s="146" t="str">
        <f t="shared" si="677"/>
        <v>[-]</v>
      </c>
      <c r="BA201" s="146" t="str">
        <f t="shared" si="677"/>
        <v>[-]</v>
      </c>
      <c r="BB201" s="146" t="str">
        <f t="shared" si="677"/>
        <v>[-]</v>
      </c>
      <c r="BC201" s="46"/>
      <c r="BE201" s="46"/>
      <c r="BF201" s="46"/>
      <c r="BG201" s="46"/>
    </row>
    <row r="202" spans="1:70" x14ac:dyDescent="0.2">
      <c r="A202" s="8"/>
      <c r="B202" s="97">
        <f t="shared" si="609"/>
        <v>5</v>
      </c>
      <c r="C202" s="42">
        <f t="shared" si="611"/>
        <v>7.5057234228029401E-2</v>
      </c>
      <c r="D202" s="42">
        <f t="shared" si="612"/>
        <v>0.44781058050133266</v>
      </c>
      <c r="E202" s="42">
        <f t="shared" si="613"/>
        <v>0.1256431653146349</v>
      </c>
      <c r="F202" s="42">
        <f t="shared" si="614"/>
        <v>0.12741180578416225</v>
      </c>
      <c r="G202" s="42">
        <f t="shared" si="615"/>
        <v>0.18736523443853909</v>
      </c>
      <c r="H202" s="42" t="str">
        <f t="shared" si="616"/>
        <v>[-]</v>
      </c>
      <c r="I202" s="42">
        <f t="shared" si="617"/>
        <v>0.19430771936412802</v>
      </c>
      <c r="J202" s="42">
        <f t="shared" si="618"/>
        <v>0.11021446407222327</v>
      </c>
      <c r="K202" s="42">
        <f t="shared" si="619"/>
        <v>6.4931445601096247E-2</v>
      </c>
      <c r="L202" s="42">
        <f t="shared" si="620"/>
        <v>0.11857416921895242</v>
      </c>
      <c r="M202" s="42" t="str">
        <f t="shared" si="621"/>
        <v>[-]</v>
      </c>
      <c r="N202" s="42" t="str">
        <f t="shared" si="622"/>
        <v>[-]</v>
      </c>
      <c r="O202" s="42" t="str">
        <f t="shared" si="623"/>
        <v>[-]</v>
      </c>
      <c r="P202" s="42" t="str">
        <f t="shared" si="624"/>
        <v>[-]</v>
      </c>
      <c r="Q202" s="42" t="str">
        <f t="shared" si="625"/>
        <v>[-]</v>
      </c>
      <c r="R202" s="140"/>
      <c r="S202" s="20"/>
      <c r="U202" s="135"/>
      <c r="V202" s="191">
        <f t="shared" si="668"/>
        <v>-0.16890612768373461</v>
      </c>
      <c r="W202" s="133">
        <f t="shared" si="638"/>
        <v>2.3618903183586479E-2</v>
      </c>
      <c r="X202" s="205">
        <f t="shared" si="639"/>
        <v>-302.77914172940785</v>
      </c>
      <c r="Y202" s="133">
        <f t="shared" si="640"/>
        <v>1792.5882611928766</v>
      </c>
      <c r="Z202" s="133">
        <f t="shared" si="669"/>
        <v>0.26938713088858912</v>
      </c>
      <c r="AA202" s="133">
        <f t="shared" si="641"/>
        <v>-4.550113712622296E-2</v>
      </c>
      <c r="AB202" s="203">
        <f t="shared" si="642"/>
        <v>2.8333832743808141</v>
      </c>
      <c r="AC202" s="133">
        <f t="shared" si="670"/>
        <v>-3.9756888601392343E-2</v>
      </c>
      <c r="AD202" s="203">
        <f t="shared" si="648"/>
        <v>4.0757427956446897E-4</v>
      </c>
      <c r="AE202" s="133">
        <f t="shared" si="643"/>
        <v>7.4027686194719645E-4</v>
      </c>
      <c r="AF202" s="133">
        <f t="shared" si="671"/>
        <v>4.0376937950491937E-2</v>
      </c>
      <c r="AG202" s="133">
        <f t="shared" si="672"/>
        <v>5.4416058730753239E-2</v>
      </c>
      <c r="AH202" s="134">
        <f t="shared" si="673"/>
        <v>-0.98464347767381799</v>
      </c>
      <c r="AI202" s="150"/>
      <c r="AL202" s="102" t="s">
        <v>51</v>
      </c>
      <c r="AM202" s="125"/>
      <c r="AN202" s="124" t="str">
        <f>IF(AN201="[-]","[-]",IF((AND(AN201&gt;=0.35,ABS(AN197)&lt;=1)),"pass",IF(ABS(AN197)&gt;1,"X","?")))</f>
        <v>pass</v>
      </c>
      <c r="AO202" s="124" t="str">
        <f t="shared" ref="AO202:BB202" si="678">IF(AO201="[-]","[-]",IF((AND(AO201&gt;=0.35,ABS(AO197)&lt;=1)),"pass",IF(ABS(AO197)&gt;1,"X","?")))</f>
        <v>pass</v>
      </c>
      <c r="AP202" s="124" t="str">
        <f t="shared" si="678"/>
        <v>pass</v>
      </c>
      <c r="AQ202" s="124" t="str">
        <f t="shared" si="678"/>
        <v>pass</v>
      </c>
      <c r="AR202" s="124" t="str">
        <f t="shared" si="678"/>
        <v>pass</v>
      </c>
      <c r="AS202" s="124" t="str">
        <f t="shared" si="678"/>
        <v>pass</v>
      </c>
      <c r="AT202" s="124" t="str">
        <f t="shared" si="678"/>
        <v>?</v>
      </c>
      <c r="AU202" s="124" t="str">
        <f t="shared" si="678"/>
        <v>?</v>
      </c>
      <c r="AV202" s="124" t="str">
        <f t="shared" si="678"/>
        <v>?</v>
      </c>
      <c r="AW202" s="124" t="str">
        <f t="shared" si="678"/>
        <v>pass</v>
      </c>
      <c r="AX202" s="124" t="str">
        <f t="shared" si="678"/>
        <v>[-]</v>
      </c>
      <c r="AY202" s="124" t="str">
        <f t="shared" si="678"/>
        <v>[-]</v>
      </c>
      <c r="AZ202" s="124" t="str">
        <f t="shared" si="678"/>
        <v>[-]</v>
      </c>
      <c r="BA202" s="124" t="str">
        <f t="shared" si="678"/>
        <v>[-]</v>
      </c>
      <c r="BB202" s="124" t="str">
        <f t="shared" si="678"/>
        <v>[-]</v>
      </c>
      <c r="BC202" s="46"/>
      <c r="BE202" s="46"/>
      <c r="BF202" s="46"/>
      <c r="BG202" s="46"/>
    </row>
    <row r="203" spans="1:70" ht="15.75" thickBot="1" x14ac:dyDescent="0.3">
      <c r="A203" s="8"/>
      <c r="B203" s="98">
        <f t="shared" si="609"/>
        <v>2</v>
      </c>
      <c r="C203" s="43">
        <f t="shared" si="611"/>
        <v>0.10642877922551662</v>
      </c>
      <c r="D203" s="43">
        <f t="shared" si="612"/>
        <v>0.50240126237424221</v>
      </c>
      <c r="E203" s="43">
        <f t="shared" si="613"/>
        <v>0.10574570487081721</v>
      </c>
      <c r="F203" s="43">
        <f t="shared" si="614"/>
        <v>0.25294968917774047</v>
      </c>
      <c r="G203" s="43">
        <f t="shared" si="615"/>
        <v>0.23582081626019641</v>
      </c>
      <c r="H203" s="43" t="str">
        <f t="shared" si="616"/>
        <v>[-]</v>
      </c>
      <c r="I203" s="43">
        <f t="shared" si="617"/>
        <v>0.32110684649037391</v>
      </c>
      <c r="J203" s="43">
        <f t="shared" si="618"/>
        <v>5.1421128806702673E-2</v>
      </c>
      <c r="K203" s="43">
        <f t="shared" si="619"/>
        <v>0.11489973613492133</v>
      </c>
      <c r="L203" s="43">
        <f t="shared" si="620"/>
        <v>0.11435672333832131</v>
      </c>
      <c r="M203" s="43" t="str">
        <f t="shared" si="621"/>
        <v>[-]</v>
      </c>
      <c r="N203" s="43" t="str">
        <f t="shared" si="622"/>
        <v>[-]</v>
      </c>
      <c r="O203" s="43" t="str">
        <f t="shared" si="623"/>
        <v>[-]</v>
      </c>
      <c r="P203" s="43" t="str">
        <f t="shared" si="624"/>
        <v>[-]</v>
      </c>
      <c r="Q203" s="43" t="str">
        <f t="shared" si="625"/>
        <v>[-]</v>
      </c>
      <c r="R203" s="140"/>
      <c r="S203" s="20"/>
      <c r="U203" s="135"/>
      <c r="V203" s="191">
        <f t="shared" si="668"/>
        <v>-0.15857279256892912</v>
      </c>
      <c r="W203" s="133">
        <f t="shared" si="638"/>
        <v>2.3603033135873291E-2</v>
      </c>
      <c r="X203" s="205">
        <f t="shared" si="639"/>
        <v>-284.63810689562069</v>
      </c>
      <c r="Y203" s="133">
        <f t="shared" si="640"/>
        <v>1794.9996483280256</v>
      </c>
      <c r="Z203" s="133">
        <f t="shared" si="669"/>
        <v>0.26410526828972819</v>
      </c>
      <c r="AA203" s="133">
        <f t="shared" si="641"/>
        <v>-4.1879909924868439E-2</v>
      </c>
      <c r="AB203" s="203">
        <f t="shared" si="642"/>
        <v>2.9284806349362325</v>
      </c>
      <c r="AC203" s="133">
        <f t="shared" si="670"/>
        <v>-4.039140817570222E-2</v>
      </c>
      <c r="AD203" s="203">
        <f t="shared" si="648"/>
        <v>4.0996929018661925E-4</v>
      </c>
      <c r="AE203" s="133">
        <f t="shared" si="643"/>
        <v>7.7775341442912357E-4</v>
      </c>
      <c r="AF203" s="133">
        <f t="shared" si="671"/>
        <v>4.0495396784652908E-2</v>
      </c>
      <c r="AG203" s="133">
        <f t="shared" si="672"/>
        <v>5.57764615022905E-2</v>
      </c>
      <c r="AH203" s="134">
        <f t="shared" si="673"/>
        <v>-0.99743208815797801</v>
      </c>
      <c r="AI203" s="150"/>
      <c r="AL203" s="58"/>
      <c r="AM203" s="62"/>
      <c r="AN203" s="156">
        <f>AN188+$AO$3</f>
        <v>1.6500000000000006</v>
      </c>
      <c r="AO203" s="156">
        <f t="shared" ref="AO203:BB203" si="679">AO188+$AO$3</f>
        <v>2.6499999999999977</v>
      </c>
      <c r="AP203" s="156">
        <f t="shared" si="679"/>
        <v>3.6499999999999977</v>
      </c>
      <c r="AQ203" s="156">
        <f t="shared" si="679"/>
        <v>4.6499999999999977</v>
      </c>
      <c r="AR203" s="156">
        <f t="shared" si="679"/>
        <v>5.6499999999999977</v>
      </c>
      <c r="AS203" s="156">
        <f t="shared" si="679"/>
        <v>6.6499999999999977</v>
      </c>
      <c r="AT203" s="156">
        <f t="shared" si="679"/>
        <v>7.6499999999999977</v>
      </c>
      <c r="AU203" s="156">
        <f t="shared" si="679"/>
        <v>8.6500000000000092</v>
      </c>
      <c r="AV203" s="156">
        <f t="shared" si="679"/>
        <v>9.6500000000000092</v>
      </c>
      <c r="AW203" s="156">
        <f t="shared" si="679"/>
        <v>10.650000000000009</v>
      </c>
      <c r="AX203" s="156">
        <f t="shared" si="679"/>
        <v>11.650000000000009</v>
      </c>
      <c r="AY203" s="156">
        <f t="shared" si="679"/>
        <v>12.650000000000009</v>
      </c>
      <c r="AZ203" s="156">
        <f t="shared" si="679"/>
        <v>13.650000000000009</v>
      </c>
      <c r="BA203" s="156">
        <f t="shared" si="679"/>
        <v>14.650000000000009</v>
      </c>
      <c r="BB203" s="156">
        <f t="shared" si="679"/>
        <v>15.650000000000009</v>
      </c>
      <c r="BC203" s="46"/>
      <c r="BE203" s="46"/>
      <c r="BF203" s="46"/>
      <c r="BG203" s="46"/>
    </row>
    <row r="204" spans="1:70" ht="15" x14ac:dyDescent="0.25">
      <c r="B204" s="14"/>
      <c r="U204" s="135"/>
      <c r="V204" s="191">
        <f t="shared" si="668"/>
        <v>-0.17127811500573076</v>
      </c>
      <c r="W204" s="133">
        <f t="shared" si="638"/>
        <v>2.3586620336805142E-2</v>
      </c>
      <c r="X204" s="205">
        <f t="shared" si="639"/>
        <v>-307.87217638673167</v>
      </c>
      <c r="Y204" s="133">
        <f t="shared" si="640"/>
        <v>1797.4986260003541</v>
      </c>
      <c r="Z204" s="133">
        <f t="shared" si="669"/>
        <v>0.27365410991219707</v>
      </c>
      <c r="AA204" s="133">
        <f t="shared" si="641"/>
        <v>-4.6870960109332178E-2</v>
      </c>
      <c r="AB204" s="203">
        <f t="shared" si="642"/>
        <v>2.863423742087678</v>
      </c>
      <c r="AC204" s="133">
        <f t="shared" si="670"/>
        <v>-3.9912462844756996E-2</v>
      </c>
      <c r="AD204" s="203">
        <f t="shared" si="648"/>
        <v>4.040870349392188E-4</v>
      </c>
      <c r="AE204" s="133">
        <f t="shared" si="643"/>
        <v>7.2640492825741326E-4</v>
      </c>
      <c r="AF204" s="133">
        <f t="shared" si="671"/>
        <v>4.0203832401362875E-2</v>
      </c>
      <c r="AG204" s="133">
        <f t="shared" si="672"/>
        <v>5.3903800543464955E-2</v>
      </c>
      <c r="AH204" s="134">
        <f t="shared" si="673"/>
        <v>-0.99275269198973171</v>
      </c>
      <c r="AI204" s="150"/>
      <c r="AL204" s="58"/>
      <c r="AM204" s="113" t="str">
        <f t="shared" ref="AM204:BB204" si="680">B$29</f>
        <v>Set Point</v>
      </c>
      <c r="AN204" s="113" t="str">
        <f t="shared" si="680"/>
        <v>Lab A</v>
      </c>
      <c r="AO204" s="113" t="str">
        <f t="shared" si="680"/>
        <v>Lab B</v>
      </c>
      <c r="AP204" s="113" t="str">
        <f t="shared" si="680"/>
        <v>Lab C</v>
      </c>
      <c r="AQ204" s="113" t="str">
        <f t="shared" si="680"/>
        <v>Lab D</v>
      </c>
      <c r="AR204" s="113" t="str">
        <f t="shared" si="680"/>
        <v>Lab E</v>
      </c>
      <c r="AS204" s="113" t="str">
        <f t="shared" si="680"/>
        <v>Lab F</v>
      </c>
      <c r="AT204" s="113" t="str">
        <f t="shared" si="680"/>
        <v>Lab G</v>
      </c>
      <c r="AU204" s="113" t="str">
        <f t="shared" si="680"/>
        <v>Lab H</v>
      </c>
      <c r="AV204" s="113" t="str">
        <f t="shared" si="680"/>
        <v>Lab I</v>
      </c>
      <c r="AW204" s="113" t="str">
        <f t="shared" si="680"/>
        <v>Lab J</v>
      </c>
      <c r="AX204" s="113" t="str">
        <f t="shared" si="680"/>
        <v>Lab K</v>
      </c>
      <c r="AY204" s="113" t="str">
        <f t="shared" si="680"/>
        <v>Lab L</v>
      </c>
      <c r="AZ204" s="113" t="str">
        <f t="shared" si="680"/>
        <v>Lab M</v>
      </c>
      <c r="BA204" s="113" t="str">
        <f t="shared" si="680"/>
        <v>Lab N</v>
      </c>
      <c r="BB204" s="113" t="str">
        <f t="shared" si="680"/>
        <v>Lab O</v>
      </c>
      <c r="BC204" s="46"/>
    </row>
    <row r="205" spans="1:70" ht="16.5" thickBot="1" x14ac:dyDescent="0.35">
      <c r="B205" s="2" t="s">
        <v>76</v>
      </c>
      <c r="U205" s="135"/>
      <c r="V205" s="191">
        <f t="shared" si="668"/>
        <v>-0.1679695369271654</v>
      </c>
      <c r="W205" s="133">
        <f t="shared" si="638"/>
        <v>2.3585615918672354E-2</v>
      </c>
      <c r="X205" s="205">
        <f t="shared" si="639"/>
        <v>-301.95072796915679</v>
      </c>
      <c r="Y205" s="133">
        <f t="shared" si="640"/>
        <v>1797.6517259798602</v>
      </c>
      <c r="Z205" s="133">
        <f t="shared" si="669"/>
        <v>0.26977034007561684</v>
      </c>
      <c r="AA205" s="133">
        <f t="shared" si="641"/>
        <v>-4.531319909918529E-2</v>
      </c>
      <c r="AB205" s="203">
        <f t="shared" si="642"/>
        <v>1.8861391033968231</v>
      </c>
      <c r="AC205" s="133">
        <f t="shared" si="670"/>
        <v>-3.2391725354165068E-2</v>
      </c>
      <c r="AD205" s="203">
        <f t="shared" si="648"/>
        <v>4.0621308864838713E-4</v>
      </c>
      <c r="AE205" s="133">
        <f t="shared" si="643"/>
        <v>7.2609996272767277E-4</v>
      </c>
      <c r="AF205" s="133">
        <f t="shared" si="671"/>
        <v>4.0309457384012856E-2</v>
      </c>
      <c r="AG205" s="133">
        <f t="shared" si="672"/>
        <v>5.3892484178322035E-2</v>
      </c>
      <c r="AH205" s="134">
        <f t="shared" si="673"/>
        <v>-0.80357631822183639</v>
      </c>
      <c r="AI205" s="150"/>
      <c r="AL205" s="60" t="s">
        <v>112</v>
      </c>
      <c r="AM205" s="62">
        <f>B22</f>
        <v>25</v>
      </c>
      <c r="AN205" s="49">
        <f t="shared" ref="AN205:BB205" si="681">C44</f>
        <v>3.5120850308248096E-2</v>
      </c>
      <c r="AO205" s="68">
        <f t="shared" si="681"/>
        <v>6.1379773289117479E-2</v>
      </c>
      <c r="AP205" s="68">
        <f t="shared" si="681"/>
        <v>0.10804236958965631</v>
      </c>
      <c r="AQ205" s="68">
        <f t="shared" si="681"/>
        <v>0.12014428005919923</v>
      </c>
      <c r="AR205" s="68">
        <f t="shared" si="681"/>
        <v>-0.02</v>
      </c>
      <c r="AS205" s="68">
        <f t="shared" si="681"/>
        <v>9.2929004646901223E-2</v>
      </c>
      <c r="AT205" s="68">
        <f t="shared" si="681"/>
        <v>0.23400000000000001</v>
      </c>
      <c r="AU205" s="68">
        <f t="shared" si="681"/>
        <v>0.14754591964050667</v>
      </c>
      <c r="AV205" s="68">
        <f t="shared" si="681"/>
        <v>3.6359997382674848E-2</v>
      </c>
      <c r="AW205" s="68">
        <f t="shared" si="681"/>
        <v>8.304201053393484E-2</v>
      </c>
      <c r="AX205" s="68" t="str">
        <f t="shared" si="681"/>
        <v>[-]</v>
      </c>
      <c r="AY205" s="68" t="str">
        <f t="shared" si="681"/>
        <v>[-]</v>
      </c>
      <c r="AZ205" s="68" t="str">
        <f t="shared" si="681"/>
        <v>[-]</v>
      </c>
      <c r="BA205" s="68" t="str">
        <f t="shared" si="681"/>
        <v>[-]</v>
      </c>
      <c r="BB205" s="68" t="str">
        <f t="shared" si="681"/>
        <v>[-]</v>
      </c>
      <c r="BC205" s="46"/>
    </row>
    <row r="206" spans="1:70" ht="15.75" x14ac:dyDescent="0.3">
      <c r="B206" s="85" t="s">
        <v>17</v>
      </c>
      <c r="C206" s="85" t="str">
        <f t="shared" ref="C206:Q206" si="682">C29</f>
        <v>Lab A</v>
      </c>
      <c r="D206" s="85" t="str">
        <f t="shared" si="682"/>
        <v>Lab B</v>
      </c>
      <c r="E206" s="85" t="str">
        <f t="shared" si="682"/>
        <v>Lab C</v>
      </c>
      <c r="F206" s="85" t="str">
        <f t="shared" si="682"/>
        <v>Lab D</v>
      </c>
      <c r="G206" s="85" t="str">
        <f t="shared" si="682"/>
        <v>Lab E</v>
      </c>
      <c r="H206" s="85" t="str">
        <f t="shared" si="682"/>
        <v>Lab F</v>
      </c>
      <c r="I206" s="85" t="str">
        <f t="shared" si="682"/>
        <v>Lab G</v>
      </c>
      <c r="J206" s="85" t="str">
        <f t="shared" si="682"/>
        <v>Lab H</v>
      </c>
      <c r="K206" s="85" t="str">
        <f t="shared" si="682"/>
        <v>Lab I</v>
      </c>
      <c r="L206" s="85" t="str">
        <f t="shared" si="682"/>
        <v>Lab J</v>
      </c>
      <c r="M206" s="85" t="str">
        <f t="shared" si="682"/>
        <v>Lab K</v>
      </c>
      <c r="N206" s="85" t="str">
        <f t="shared" si="682"/>
        <v>Lab L</v>
      </c>
      <c r="O206" s="85" t="str">
        <f t="shared" si="682"/>
        <v>Lab M</v>
      </c>
      <c r="P206" s="85" t="str">
        <f t="shared" si="682"/>
        <v>Lab N</v>
      </c>
      <c r="Q206" s="85" t="str">
        <f t="shared" si="682"/>
        <v>Lab O</v>
      </c>
      <c r="U206" s="135"/>
      <c r="V206" s="191">
        <f t="shared" si="668"/>
        <v>-0.16180991910263731</v>
      </c>
      <c r="W206" s="133">
        <f t="shared" si="638"/>
        <v>2.3614206750775663E-2</v>
      </c>
      <c r="X206" s="205">
        <f t="shared" si="639"/>
        <v>-290.17394766157804</v>
      </c>
      <c r="Y206" s="133">
        <f t="shared" si="640"/>
        <v>1793.3013579811407</v>
      </c>
      <c r="Z206" s="133">
        <f t="shared" si="669"/>
        <v>0.28264832818283403</v>
      </c>
      <c r="AA206" s="133">
        <f t="shared" si="641"/>
        <v>-4.5735303117760057E-2</v>
      </c>
      <c r="AB206" s="203">
        <f t="shared" si="642"/>
        <v>1.210583942221825</v>
      </c>
      <c r="AC206" s="133">
        <f t="shared" si="670"/>
        <v>-2.5981894548164963E-2</v>
      </c>
      <c r="AD206" s="203">
        <f t="shared" si="648"/>
        <v>4.0001735827866923E-4</v>
      </c>
      <c r="AE206" s="133">
        <f t="shared" si="643"/>
        <v>7.63599672209141E-4</v>
      </c>
      <c r="AF206" s="133">
        <f t="shared" si="671"/>
        <v>4.0000867904517734E-2</v>
      </c>
      <c r="AG206" s="133">
        <f t="shared" si="672"/>
        <v>5.5266614595400755E-2</v>
      </c>
      <c r="AH206" s="134">
        <f t="shared" si="673"/>
        <v>-0.64953327038262954</v>
      </c>
      <c r="AI206" s="150"/>
      <c r="AL206" s="60" t="s">
        <v>107</v>
      </c>
      <c r="AM206" s="79">
        <f t="shared" ref="AM206:AM212" si="683">AM205</f>
        <v>25</v>
      </c>
      <c r="AN206" s="68">
        <f t="shared" ref="AN206:BB206" si="684">C66</f>
        <v>5.000000000000001E-2</v>
      </c>
      <c r="AO206" s="68">
        <f t="shared" si="684"/>
        <v>0.11921414160822365</v>
      </c>
      <c r="AP206" s="68">
        <f t="shared" si="684"/>
        <v>0.15</v>
      </c>
      <c r="AQ206" s="68">
        <f t="shared" si="684"/>
        <v>0.10000000000000002</v>
      </c>
      <c r="AR206" s="68">
        <f t="shared" si="684"/>
        <v>0.08</v>
      </c>
      <c r="AS206" s="68">
        <f t="shared" si="684"/>
        <v>0.13</v>
      </c>
      <c r="AT206" s="68">
        <f t="shared" si="684"/>
        <v>0.12</v>
      </c>
      <c r="AU206" s="68">
        <f t="shared" si="684"/>
        <v>0.03</v>
      </c>
      <c r="AV206" s="68">
        <f t="shared" si="684"/>
        <v>2.5000000000000005E-2</v>
      </c>
      <c r="AW206" s="68">
        <f t="shared" si="684"/>
        <v>0.11</v>
      </c>
      <c r="AX206" s="68" t="str">
        <f t="shared" si="684"/>
        <v>[-]</v>
      </c>
      <c r="AY206" s="68" t="str">
        <f t="shared" si="684"/>
        <v>[-]</v>
      </c>
      <c r="AZ206" s="68" t="str">
        <f t="shared" si="684"/>
        <v>[-]</v>
      </c>
      <c r="BA206" s="68" t="str">
        <f t="shared" si="684"/>
        <v>[-]</v>
      </c>
      <c r="BB206" s="68" t="str">
        <f t="shared" si="684"/>
        <v>[-]</v>
      </c>
      <c r="BC206" s="46"/>
    </row>
    <row r="207" spans="1:70" ht="16.5" thickBot="1" x14ac:dyDescent="0.35">
      <c r="B207" s="99"/>
      <c r="C207" s="99"/>
      <c r="D207" s="99"/>
      <c r="E207" s="99"/>
      <c r="F207" s="99"/>
      <c r="G207" s="99"/>
      <c r="H207" s="99"/>
      <c r="I207" s="99"/>
      <c r="J207" s="99"/>
      <c r="K207" s="99"/>
      <c r="L207" s="99"/>
      <c r="M207" s="100"/>
      <c r="N207" s="100"/>
      <c r="O207" s="100"/>
      <c r="P207" s="100"/>
      <c r="Q207" s="100"/>
      <c r="U207" s="135"/>
      <c r="V207" s="191">
        <f t="shared" si="668"/>
        <v>3.7762515053169528E-2</v>
      </c>
      <c r="W207" s="133">
        <f t="shared" si="638"/>
        <v>3.2500985971021634E-2</v>
      </c>
      <c r="X207" s="205">
        <f t="shared" si="639"/>
        <v>35.749324413303455</v>
      </c>
      <c r="Y207" s="133">
        <f t="shared" si="640"/>
        <v>946.68812082480451</v>
      </c>
      <c r="Z207" s="133">
        <f t="shared" si="669"/>
        <v>0.22172419477949259</v>
      </c>
      <c r="AA207" s="133">
        <f t="shared" si="641"/>
        <v>8.3728632430124812E-3</v>
      </c>
      <c r="AB207" s="203">
        <f t="shared" si="642"/>
        <v>1.7367781551713501</v>
      </c>
      <c r="AC207" s="133">
        <f t="shared" si="670"/>
        <v>-4.2832035148107413E-2</v>
      </c>
      <c r="AD207" s="203">
        <f t="shared" si="648"/>
        <v>8.221036982511543E-4</v>
      </c>
      <c r="AE207" s="133">
        <f t="shared" si="643"/>
        <v>1.42251663761963E-3</v>
      </c>
      <c r="AF207" s="133">
        <f t="shared" si="671"/>
        <v>5.7344701525115789E-2</v>
      </c>
      <c r="AG207" s="133">
        <f t="shared" si="672"/>
        <v>7.5432529789730113E-2</v>
      </c>
      <c r="AH207" s="134">
        <f t="shared" si="673"/>
        <v>-0.74692227893710228</v>
      </c>
      <c r="AI207" s="150"/>
      <c r="AL207" s="60" t="s">
        <v>105</v>
      </c>
      <c r="AM207" s="79">
        <f t="shared" si="683"/>
        <v>25</v>
      </c>
      <c r="AN207" s="49">
        <f t="shared" ref="AN207:BB207" si="685">C88</f>
        <v>1.1138122404708796E-2</v>
      </c>
      <c r="AO207" s="68">
        <f t="shared" si="685"/>
        <v>4.1964706043670474E-2</v>
      </c>
      <c r="AP207" s="68">
        <f t="shared" si="685"/>
        <v>7.263760559790635E-3</v>
      </c>
      <c r="AQ207" s="68">
        <f t="shared" si="685"/>
        <v>4.6299072725445728E-3</v>
      </c>
      <c r="AR207" s="68">
        <f t="shared" si="685"/>
        <v>2.9529077999938414E-2</v>
      </c>
      <c r="AS207" s="68">
        <f t="shared" si="685"/>
        <v>7.2966223562897382E-3</v>
      </c>
      <c r="AT207" s="68">
        <f t="shared" si="685"/>
        <v>1.8810686133940613E-3</v>
      </c>
      <c r="AU207" s="68">
        <f t="shared" si="685"/>
        <v>3.913711474260495E-2</v>
      </c>
      <c r="AV207" s="68">
        <f t="shared" si="685"/>
        <v>1.5364281540370414E-3</v>
      </c>
      <c r="AW207" s="68">
        <f t="shared" si="685"/>
        <v>6.6666666666666636E-3</v>
      </c>
      <c r="AX207" s="68" t="str">
        <f t="shared" si="685"/>
        <v>[-]</v>
      </c>
      <c r="AY207" s="68" t="str">
        <f t="shared" si="685"/>
        <v>[-]</v>
      </c>
      <c r="AZ207" s="68" t="str">
        <f t="shared" si="685"/>
        <v>[-]</v>
      </c>
      <c r="BA207" s="68" t="str">
        <f t="shared" si="685"/>
        <v>[-]</v>
      </c>
      <c r="BB207" s="68" t="str">
        <f t="shared" si="685"/>
        <v>[-]</v>
      </c>
      <c r="BC207" s="46"/>
    </row>
    <row r="208" spans="1:70" ht="16.5" thickTop="1" x14ac:dyDescent="0.3">
      <c r="B208" s="97">
        <f t="shared" ref="B208:B225" si="686">B9</f>
        <v>10000</v>
      </c>
      <c r="C208" s="42">
        <f>IF(AH53="","[-]",AH53)</f>
        <v>-0.45564556969932191</v>
      </c>
      <c r="D208" s="42">
        <f>IF(AH71="","[-]",AH71)</f>
        <v>-3.8025794393936954E-2</v>
      </c>
      <c r="E208" s="42">
        <f>IF(AH89="","[-]",AH89)</f>
        <v>0.1889315472383207</v>
      </c>
      <c r="F208" s="42">
        <f>IF(AH107="","[-]",AH107)</f>
        <v>0.20408967401935466</v>
      </c>
      <c r="G208" s="42">
        <f>IF(AH125="","[-]",AH125)</f>
        <v>-0.34121551598643274</v>
      </c>
      <c r="H208" s="42">
        <f>IF(AH143="","[-]",AH143)</f>
        <v>0.28870217386866542</v>
      </c>
      <c r="I208" s="42">
        <f>IF(AH161="","[-]",AH161)</f>
        <v>-0.83400952019296692</v>
      </c>
      <c r="J208" s="42">
        <f>IF(AH179="","[-]",AH179)</f>
        <v>0.50160950735172638</v>
      </c>
      <c r="K208" s="42">
        <f>IF(AH197="","[-]",AH197)</f>
        <v>-0.44859041922444215</v>
      </c>
      <c r="L208" s="42">
        <f>IF(AH215="","[-]",AH215)</f>
        <v>0.85412422646334474</v>
      </c>
      <c r="M208" s="42" t="str">
        <f>IF(AH233="","[-]",AH233)</f>
        <v>[-]</v>
      </c>
      <c r="N208" s="42" t="str">
        <f>IF(AH251="","[-]",AH251)</f>
        <v>[-]</v>
      </c>
      <c r="O208" s="42" t="str">
        <f>IF(AH269="","[-]",AH269)</f>
        <v>[-]</v>
      </c>
      <c r="P208" s="42" t="str">
        <f>IF(AH287="","[-]",AH287)</f>
        <v>[-]</v>
      </c>
      <c r="Q208" s="42" t="str">
        <f>IF(AH305="","[-]",AH305)</f>
        <v>[-]</v>
      </c>
      <c r="U208" s="135"/>
      <c r="V208" s="191">
        <f t="shared" si="668"/>
        <v>5.9981870487808876E-2</v>
      </c>
      <c r="W208" s="133">
        <f t="shared" si="638"/>
        <v>3.250210578269009E-2</v>
      </c>
      <c r="X208" s="205">
        <f t="shared" si="639"/>
        <v>56.780211498133873</v>
      </c>
      <c r="Y208" s="133">
        <f t="shared" si="640"/>
        <v>946.62288848885214</v>
      </c>
      <c r="Z208" s="133">
        <f t="shared" si="669"/>
        <v>0.22350095119234803</v>
      </c>
      <c r="AA208" s="133">
        <f t="shared" si="641"/>
        <v>1.3406005108321512E-2</v>
      </c>
      <c r="AB208" s="203">
        <f t="shared" si="642"/>
        <v>1.4631791551402547</v>
      </c>
      <c r="AC208" s="133">
        <f t="shared" si="670"/>
        <v>-3.9315178532368773E-2</v>
      </c>
      <c r="AD208" s="203">
        <f t="shared" si="648"/>
        <v>8.202834077329585E-4</v>
      </c>
      <c r="AE208" s="133">
        <f t="shared" si="643"/>
        <v>1.3711419438320123E-3</v>
      </c>
      <c r="AF208" s="133">
        <f t="shared" si="671"/>
        <v>5.7281180425440205E-2</v>
      </c>
      <c r="AG208" s="133">
        <f t="shared" si="672"/>
        <v>7.4057867747647513E-2</v>
      </c>
      <c r="AH208" s="134">
        <f t="shared" si="673"/>
        <v>-0.68635419592204816</v>
      </c>
      <c r="AI208" s="150"/>
      <c r="AL208" s="60" t="s">
        <v>108</v>
      </c>
      <c r="AM208" s="79">
        <f t="shared" si="683"/>
        <v>25</v>
      </c>
      <c r="AN208" s="49">
        <f t="shared" ref="AN208:BB208" si="687">C132</f>
        <v>7.8892697828774228E-2</v>
      </c>
      <c r="AO208" s="68">
        <f t="shared" si="687"/>
        <v>0.13990371014636199</v>
      </c>
      <c r="AP208" s="68">
        <f t="shared" si="687"/>
        <v>0.16171815673408466</v>
      </c>
      <c r="AQ208" s="68">
        <f t="shared" si="687"/>
        <v>0.11671090797929885</v>
      </c>
      <c r="AR208" s="68">
        <f t="shared" si="687"/>
        <v>0.10426872228778124</v>
      </c>
      <c r="AS208" s="68">
        <f t="shared" si="687"/>
        <v>0.1433640146543417</v>
      </c>
      <c r="AT208" s="68">
        <f t="shared" si="687"/>
        <v>0.13417726491149048</v>
      </c>
      <c r="AU208" s="68">
        <f t="shared" si="687"/>
        <v>7.7664108508215202E-2</v>
      </c>
      <c r="AV208" s="68">
        <f t="shared" si="687"/>
        <v>6.5018156014089765E-2</v>
      </c>
      <c r="AW208" s="68">
        <f t="shared" si="687"/>
        <v>0.12547686816479139</v>
      </c>
      <c r="AX208" s="68" t="str">
        <f t="shared" si="687"/>
        <v>[-]</v>
      </c>
      <c r="AY208" s="68" t="str">
        <f t="shared" si="687"/>
        <v>[-]</v>
      </c>
      <c r="AZ208" s="68" t="str">
        <f t="shared" si="687"/>
        <v>[-]</v>
      </c>
      <c r="BA208" s="68" t="str">
        <f t="shared" si="687"/>
        <v>[-]</v>
      </c>
      <c r="BB208" s="68" t="str">
        <f t="shared" si="687"/>
        <v>[-]</v>
      </c>
      <c r="BC208" s="46"/>
    </row>
    <row r="209" spans="2:70" ht="15.75" x14ac:dyDescent="0.3">
      <c r="B209" s="97">
        <f t="shared" si="686"/>
        <v>7500</v>
      </c>
      <c r="C209" s="42">
        <f t="shared" ref="C209:C225" si="688">IF(AH54="","[-]",AH54)</f>
        <v>-0.34046195676104368</v>
      </c>
      <c r="D209" s="42">
        <f t="shared" ref="D209:D225" si="689">IF(AH72="","[-]",AH72)</f>
        <v>-8.1168589567814406E-2</v>
      </c>
      <c r="E209" s="42">
        <f t="shared" ref="E209:E225" si="690">IF(AH90="","[-]",AH90)</f>
        <v>0.270423066777504</v>
      </c>
      <c r="F209" s="42">
        <f t="shared" ref="F209:F225" si="691">IF(AH108="","[-]",AH108)</f>
        <v>8.2915294042565313E-2</v>
      </c>
      <c r="G209" s="42">
        <f t="shared" ref="G209:G225" si="692">IF(AH126="","[-]",AH126)</f>
        <v>-0.31521345160195757</v>
      </c>
      <c r="H209" s="42">
        <f t="shared" ref="H209:H225" si="693">IF(AH144="","[-]",AH144)</f>
        <v>0.13806248418982012</v>
      </c>
      <c r="I209" s="42">
        <f t="shared" ref="I209:I225" si="694">IF(AH162="","[-]",AH162)</f>
        <v>-0.81457453239791844</v>
      </c>
      <c r="J209" s="42">
        <f t="shared" ref="J209:J225" si="695">IF(AH180="","[-]",AH180)</f>
        <v>0.40309918812428347</v>
      </c>
      <c r="K209" s="42">
        <f t="shared" ref="K209:K225" si="696">IF(AH198="","[-]",AH198)</f>
        <v>-0.31011936113992239</v>
      </c>
      <c r="L209" s="42">
        <f t="shared" ref="L209:L225" si="697">IF(AH216="","[-]",AH216)</f>
        <v>0.9030277935540939</v>
      </c>
      <c r="M209" s="42" t="str">
        <f t="shared" ref="M209:M225" si="698">IF(AH234="","[-]",AH234)</f>
        <v>[-]</v>
      </c>
      <c r="N209" s="42" t="str">
        <f t="shared" ref="N209:N225" si="699">IF(AH252="","[-]",AH252)</f>
        <v>[-]</v>
      </c>
      <c r="O209" s="42" t="str">
        <f t="shared" ref="O209:O225" si="700">IF(AH270="","[-]",AH270)</f>
        <v>[-]</v>
      </c>
      <c r="P209" s="42" t="str">
        <f t="shared" ref="P209:P225" si="701">IF(AH288="","[-]",AH288)</f>
        <v>[-]</v>
      </c>
      <c r="Q209" s="42" t="str">
        <f t="shared" ref="Q209:Q225" si="702">IF(AH306="","[-]",AH306)</f>
        <v>[-]</v>
      </c>
      <c r="U209" s="135"/>
      <c r="V209" s="191">
        <f t="shared" si="668"/>
        <v>6.4609200218515336E-2</v>
      </c>
      <c r="W209" s="133">
        <f t="shared" si="638"/>
        <v>3.2502040408781553E-2</v>
      </c>
      <c r="X209" s="205">
        <f t="shared" si="639"/>
        <v>61.160793768086755</v>
      </c>
      <c r="Y209" s="133">
        <f t="shared" si="640"/>
        <v>946.6266965267223</v>
      </c>
      <c r="Z209" s="133">
        <f t="shared" si="669"/>
        <v>0.23089644198089321</v>
      </c>
      <c r="AA209" s="133">
        <f t="shared" si="641"/>
        <v>1.4918034449686339E-2</v>
      </c>
      <c r="AB209" s="203">
        <f t="shared" si="642"/>
        <v>1.5665637924017786</v>
      </c>
      <c r="AC209" s="133">
        <f t="shared" si="670"/>
        <v>-4.0680348821392015E-2</v>
      </c>
      <c r="AD209" s="203">
        <f t="shared" si="648"/>
        <v>8.1246763992715671E-4</v>
      </c>
      <c r="AE209" s="133">
        <f t="shared" si="643"/>
        <v>1.4971255267324239E-3</v>
      </c>
      <c r="AF209" s="133">
        <f t="shared" si="671"/>
        <v>5.7007635977197185E-2</v>
      </c>
      <c r="AG209" s="133">
        <f t="shared" si="672"/>
        <v>7.7385412752854751E-2</v>
      </c>
      <c r="AH209" s="134">
        <f t="shared" si="673"/>
        <v>-0.71359473382941163</v>
      </c>
      <c r="AI209" s="150"/>
      <c r="AL209" s="60" t="s">
        <v>109</v>
      </c>
      <c r="AM209" s="79">
        <f t="shared" si="683"/>
        <v>25</v>
      </c>
      <c r="AN209" s="49">
        <f t="shared" ref="AN209:BB209" si="703">C154</f>
        <v>1.2205011709461444</v>
      </c>
      <c r="AO209" s="68">
        <f t="shared" si="703"/>
        <v>0.61418132665070502</v>
      </c>
      <c r="AP209" s="68">
        <f t="shared" si="703"/>
        <v>0.40292057212695132</v>
      </c>
      <c r="AQ209" s="68">
        <f t="shared" si="703"/>
        <v>0.60178368550105776</v>
      </c>
      <c r="AR209" s="68">
        <f t="shared" si="703"/>
        <v>0.83590953902082443</v>
      </c>
      <c r="AS209" s="68">
        <f t="shared" si="703"/>
        <v>0.46493880094893009</v>
      </c>
      <c r="AT209" s="68">
        <f t="shared" si="703"/>
        <v>0.50024566320016817</v>
      </c>
      <c r="AU209" s="68">
        <f t="shared" si="703"/>
        <v>2.3878660278759885</v>
      </c>
      <c r="AV209" s="68">
        <f t="shared" si="703"/>
        <v>2.4007867415403696</v>
      </c>
      <c r="AW209" s="68">
        <f t="shared" si="703"/>
        <v>0.54881122049317677</v>
      </c>
      <c r="AX209" s="68" t="str">
        <f t="shared" si="703"/>
        <v>[-]</v>
      </c>
      <c r="AY209" s="68" t="str">
        <f t="shared" si="703"/>
        <v>[-]</v>
      </c>
      <c r="AZ209" s="68" t="str">
        <f t="shared" si="703"/>
        <v>[-]</v>
      </c>
      <c r="BA209" s="68" t="str">
        <f t="shared" si="703"/>
        <v>[-]</v>
      </c>
      <c r="BB209" s="68" t="str">
        <f t="shared" si="703"/>
        <v>[-]</v>
      </c>
      <c r="BC209" s="46"/>
      <c r="BH209" s="15"/>
      <c r="BI209" s="79"/>
      <c r="BJ209" s="79"/>
      <c r="BK209" s="79"/>
      <c r="BL209" s="79"/>
      <c r="BM209" s="79"/>
      <c r="BN209" s="79"/>
      <c r="BO209" s="79"/>
      <c r="BP209" s="79"/>
      <c r="BQ209" s="79"/>
      <c r="BR209" s="79"/>
    </row>
    <row r="210" spans="2:70" ht="15.75" x14ac:dyDescent="0.3">
      <c r="B210" s="97">
        <f t="shared" si="686"/>
        <v>5000</v>
      </c>
      <c r="C210" s="42">
        <f t="shared" si="688"/>
        <v>-0.20614193623011368</v>
      </c>
      <c r="D210" s="42">
        <f t="shared" si="689"/>
        <v>-4.8313382429881278E-2</v>
      </c>
      <c r="E210" s="42">
        <f t="shared" si="690"/>
        <v>0.26029409353644911</v>
      </c>
      <c r="F210" s="42">
        <f t="shared" si="691"/>
        <v>-1.9771743073366023E-2</v>
      </c>
      <c r="G210" s="42">
        <f t="shared" si="692"/>
        <v>-0.36577749456501085</v>
      </c>
      <c r="H210" s="42">
        <f t="shared" si="693"/>
        <v>0.23953608509527891</v>
      </c>
      <c r="I210" s="42">
        <f t="shared" si="694"/>
        <v>-0.71770728085429591</v>
      </c>
      <c r="J210" s="42">
        <f t="shared" si="695"/>
        <v>0.45611281611781829</v>
      </c>
      <c r="K210" s="42">
        <f t="shared" si="696"/>
        <v>-0.41808263676059243</v>
      </c>
      <c r="L210" s="42">
        <f t="shared" si="697"/>
        <v>0.83140900801270401</v>
      </c>
      <c r="M210" s="42" t="str">
        <f t="shared" si="698"/>
        <v>[-]</v>
      </c>
      <c r="N210" s="42" t="str">
        <f t="shared" si="699"/>
        <v>[-]</v>
      </c>
      <c r="O210" s="42" t="str">
        <f t="shared" si="700"/>
        <v>[-]</v>
      </c>
      <c r="P210" s="42" t="str">
        <f t="shared" si="701"/>
        <v>[-]</v>
      </c>
      <c r="Q210" s="42" t="str">
        <f t="shared" si="702"/>
        <v>[-]</v>
      </c>
      <c r="U210" s="135"/>
      <c r="V210" s="191">
        <f t="shared" si="668"/>
        <v>3.6359997382674848E-2</v>
      </c>
      <c r="W210" s="133">
        <f t="shared" si="638"/>
        <v>3.2509078007044882E-2</v>
      </c>
      <c r="X210" s="205">
        <f t="shared" si="639"/>
        <v>34.404443551845048</v>
      </c>
      <c r="Y210" s="133">
        <f t="shared" si="640"/>
        <v>946.21688746981056</v>
      </c>
      <c r="Z210" s="133">
        <f t="shared" si="669"/>
        <v>0.24004797020735338</v>
      </c>
      <c r="AA210" s="133">
        <f t="shared" si="641"/>
        <v>8.7281435684557797E-3</v>
      </c>
      <c r="AB210" s="203">
        <f t="shared" si="642"/>
        <v>1.5524354775328817</v>
      </c>
      <c r="AC210" s="133">
        <f t="shared" si="670"/>
        <v>-4.0505260737264216E-2</v>
      </c>
      <c r="AD210" s="203">
        <f t="shared" si="648"/>
        <v>8.0314781933850583E-4</v>
      </c>
      <c r="AE210" s="133">
        <f t="shared" si="643"/>
        <v>1.879731846324902E-3</v>
      </c>
      <c r="AF210" s="133">
        <f t="shared" si="671"/>
        <v>5.6679725452352211E-2</v>
      </c>
      <c r="AG210" s="133">
        <f t="shared" si="672"/>
        <v>8.6711748830822277E-2</v>
      </c>
      <c r="AH210" s="134">
        <f t="shared" si="673"/>
        <v>-0.7146340320811001</v>
      </c>
      <c r="AI210" s="150"/>
      <c r="AL210" s="60" t="s">
        <v>113</v>
      </c>
      <c r="AM210" s="79">
        <f t="shared" si="683"/>
        <v>25</v>
      </c>
      <c r="AN210" s="49">
        <f t="shared" ref="AN210:BB210" si="704">C177</f>
        <v>-4.1744407811690969E-2</v>
      </c>
      <c r="AO210" s="68">
        <f t="shared" si="704"/>
        <v>-1.5485484830821586E-2</v>
      </c>
      <c r="AP210" s="68">
        <f t="shared" si="704"/>
        <v>3.1177111469717245E-2</v>
      </c>
      <c r="AQ210" s="68">
        <f t="shared" si="704"/>
        <v>4.327902193926017E-2</v>
      </c>
      <c r="AR210" s="68">
        <f t="shared" si="704"/>
        <v>-9.6865258119939068E-2</v>
      </c>
      <c r="AS210" s="68">
        <f t="shared" si="704"/>
        <v>1.6063746526962158E-2</v>
      </c>
      <c r="AT210" s="68">
        <f t="shared" si="704"/>
        <v>0.15713474188006094</v>
      </c>
      <c r="AU210" s="68">
        <f t="shared" si="704"/>
        <v>7.0680661520567609E-2</v>
      </c>
      <c r="AV210" s="68">
        <f t="shared" si="704"/>
        <v>-4.0505260737264216E-2</v>
      </c>
      <c r="AW210" s="68">
        <f t="shared" si="704"/>
        <v>6.1767524139957758E-3</v>
      </c>
      <c r="AX210" s="68" t="str">
        <f t="shared" si="704"/>
        <v>[-]</v>
      </c>
      <c r="AY210" s="68" t="str">
        <f t="shared" si="704"/>
        <v>[-]</v>
      </c>
      <c r="AZ210" s="68" t="str">
        <f t="shared" si="704"/>
        <v>[-]</v>
      </c>
      <c r="BA210" s="68" t="str">
        <f t="shared" si="704"/>
        <v>[-]</v>
      </c>
      <c r="BB210" s="68" t="str">
        <f t="shared" si="704"/>
        <v>[-]</v>
      </c>
      <c r="BC210" s="46"/>
      <c r="BE210" s="46"/>
      <c r="BF210" s="46"/>
      <c r="BG210" s="46"/>
    </row>
    <row r="211" spans="2:70" ht="15.75" x14ac:dyDescent="0.3">
      <c r="B211" s="97">
        <f t="shared" si="686"/>
        <v>2500</v>
      </c>
      <c r="C211" s="42">
        <f t="shared" si="688"/>
        <v>-0.46642522579214907</v>
      </c>
      <c r="D211" s="42">
        <f t="shared" si="689"/>
        <v>-5.4918365753413828E-2</v>
      </c>
      <c r="E211" s="42">
        <f t="shared" si="690"/>
        <v>0.32790820763887701</v>
      </c>
      <c r="F211" s="42">
        <f t="shared" si="691"/>
        <v>-3.5995667294988355E-2</v>
      </c>
      <c r="G211" s="42">
        <f t="shared" si="692"/>
        <v>-0.44957230950394317</v>
      </c>
      <c r="H211" s="42">
        <f t="shared" si="693"/>
        <v>0.40312274877801474</v>
      </c>
      <c r="I211" s="42">
        <f t="shared" si="694"/>
        <v>-0.22251798138249046</v>
      </c>
      <c r="J211" s="42">
        <f t="shared" si="695"/>
        <v>0.48085168321987459</v>
      </c>
      <c r="K211" s="42">
        <f t="shared" si="696"/>
        <v>-0.52082657948084699</v>
      </c>
      <c r="L211" s="42">
        <f t="shared" si="697"/>
        <v>0.83869226106442374</v>
      </c>
      <c r="M211" s="42" t="str">
        <f t="shared" si="698"/>
        <v>[-]</v>
      </c>
      <c r="N211" s="42" t="str">
        <f t="shared" si="699"/>
        <v>[-]</v>
      </c>
      <c r="O211" s="42" t="str">
        <f t="shared" si="700"/>
        <v>[-]</v>
      </c>
      <c r="P211" s="42" t="str">
        <f t="shared" si="701"/>
        <v>[-]</v>
      </c>
      <c r="Q211" s="42" t="str">
        <f t="shared" si="702"/>
        <v>[-]</v>
      </c>
      <c r="U211" s="135"/>
      <c r="V211" s="191">
        <f t="shared" si="668"/>
        <v>4.5973779996932557E-2</v>
      </c>
      <c r="W211" s="133">
        <f t="shared" si="638"/>
        <v>3.9069665804921994E-2</v>
      </c>
      <c r="X211" s="205">
        <f t="shared" si="639"/>
        <v>30.118325356593118</v>
      </c>
      <c r="Y211" s="133">
        <f t="shared" si="640"/>
        <v>655.11962163221426</v>
      </c>
      <c r="Z211" s="133">
        <f t="shared" si="669"/>
        <v>0.19589678105653169</v>
      </c>
      <c r="AA211" s="133">
        <f t="shared" si="641"/>
        <v>9.0061155144002536E-3</v>
      </c>
      <c r="AB211" s="203">
        <f t="shared" si="642"/>
        <v>1.5487850845272483E-2</v>
      </c>
      <c r="AC211" s="133">
        <f t="shared" si="670"/>
        <v>-4.8622274981415664E-3</v>
      </c>
      <c r="AD211" s="203">
        <f t="shared" si="648"/>
        <v>1.2274143414298371E-3</v>
      </c>
      <c r="AE211" s="133">
        <f t="shared" si="643"/>
        <v>1.9527682482199532E-3</v>
      </c>
      <c r="AF211" s="133">
        <f t="shared" si="671"/>
        <v>7.0068947228564438E-2</v>
      </c>
      <c r="AG211" s="133">
        <f t="shared" si="672"/>
        <v>8.8380274908374287E-2</v>
      </c>
      <c r="AH211" s="134">
        <f t="shared" si="673"/>
        <v>-6.9392044414211235E-2</v>
      </c>
      <c r="AI211" s="150"/>
      <c r="AL211" s="60" t="s">
        <v>110</v>
      </c>
      <c r="AM211" s="79">
        <f t="shared" si="683"/>
        <v>25</v>
      </c>
      <c r="AN211" s="49">
        <f t="shared" ref="AN211:BB211" si="705">C199</f>
        <v>7.2175400494793124E-2</v>
      </c>
      <c r="AO211" s="68">
        <f t="shared" si="705"/>
        <v>0.13622877368088865</v>
      </c>
      <c r="AP211" s="68">
        <f t="shared" si="705"/>
        <v>0.15854965431482806</v>
      </c>
      <c r="AQ211" s="68">
        <f t="shared" si="705"/>
        <v>0.112279413550454</v>
      </c>
      <c r="AR211" s="68">
        <f t="shared" si="705"/>
        <v>9.9283418119079453E-2</v>
      </c>
      <c r="AS211" s="68">
        <f t="shared" si="705"/>
        <v>0.13978008214224161</v>
      </c>
      <c r="AT211" s="68">
        <f t="shared" si="705"/>
        <v>0.13034097239552037</v>
      </c>
      <c r="AU211" s="68">
        <f t="shared" si="705"/>
        <v>7.0830391896821596E-2</v>
      </c>
      <c r="AV211" s="68">
        <f t="shared" si="705"/>
        <v>5.6679725452352211E-2</v>
      </c>
      <c r="AW211" s="68">
        <f t="shared" si="705"/>
        <v>0.12136587292285235</v>
      </c>
      <c r="AX211" s="68" t="str">
        <f t="shared" si="705"/>
        <v>[-]</v>
      </c>
      <c r="AY211" s="68" t="str">
        <f t="shared" si="705"/>
        <v>[-]</v>
      </c>
      <c r="AZ211" s="68" t="str">
        <f t="shared" si="705"/>
        <v>[-]</v>
      </c>
      <c r="BA211" s="68" t="str">
        <f t="shared" si="705"/>
        <v>[-]</v>
      </c>
      <c r="BB211" s="68" t="str">
        <f t="shared" si="705"/>
        <v>[-]</v>
      </c>
      <c r="BC211" s="46"/>
      <c r="BE211" s="46"/>
      <c r="BF211" s="46"/>
      <c r="BG211" s="46"/>
      <c r="BH211" s="48" t="s">
        <v>45</v>
      </c>
      <c r="BI211" s="48">
        <v>1</v>
      </c>
      <c r="BJ211" s="48">
        <v>2</v>
      </c>
      <c r="BK211" s="48">
        <v>3</v>
      </c>
      <c r="BL211" s="48">
        <v>4</v>
      </c>
      <c r="BM211" s="48">
        <v>5</v>
      </c>
      <c r="BN211" s="48">
        <v>6</v>
      </c>
      <c r="BO211" s="48">
        <v>7</v>
      </c>
      <c r="BP211" s="48">
        <v>8</v>
      </c>
      <c r="BQ211" s="48">
        <v>9</v>
      </c>
      <c r="BR211" s="48">
        <v>10</v>
      </c>
    </row>
    <row r="212" spans="2:70" ht="15.75" x14ac:dyDescent="0.3">
      <c r="B212" s="97">
        <f t="shared" si="686"/>
        <v>1000</v>
      </c>
      <c r="C212" s="42">
        <f t="shared" si="688"/>
        <v>-0.55785941198025701</v>
      </c>
      <c r="D212" s="42">
        <f t="shared" si="689"/>
        <v>9.4935053347072695E-2</v>
      </c>
      <c r="E212" s="42">
        <f t="shared" si="690"/>
        <v>0.32353371733745939</v>
      </c>
      <c r="F212" s="42">
        <f t="shared" si="691"/>
        <v>-8.5224688796767631E-2</v>
      </c>
      <c r="G212" s="42">
        <f t="shared" si="692"/>
        <v>-0.40908234337661431</v>
      </c>
      <c r="H212" s="42">
        <f t="shared" si="693"/>
        <v>0.17900019266085279</v>
      </c>
      <c r="I212" s="42">
        <f t="shared" si="694"/>
        <v>0.10153130857770332</v>
      </c>
      <c r="J212" s="42">
        <f t="shared" si="695"/>
        <v>0.18836865460199823</v>
      </c>
      <c r="K212" s="42">
        <f t="shared" si="696"/>
        <v>-0.25814518039891116</v>
      </c>
      <c r="L212" s="42">
        <f t="shared" si="697"/>
        <v>0.64796485556600858</v>
      </c>
      <c r="M212" s="42" t="str">
        <f t="shared" si="698"/>
        <v>[-]</v>
      </c>
      <c r="N212" s="42" t="str">
        <f t="shared" si="699"/>
        <v>[-]</v>
      </c>
      <c r="O212" s="42" t="str">
        <f t="shared" si="700"/>
        <v>[-]</v>
      </c>
      <c r="P212" s="42" t="str">
        <f t="shared" si="701"/>
        <v>[-]</v>
      </c>
      <c r="Q212" s="42" t="str">
        <f t="shared" si="702"/>
        <v>[-]</v>
      </c>
      <c r="U212" s="135"/>
      <c r="V212" s="191">
        <f t="shared" si="668"/>
        <v>0.14755199831193966</v>
      </c>
      <c r="W212" s="133">
        <f t="shared" si="638"/>
        <v>3.9160578455136562E-2</v>
      </c>
      <c r="X212" s="205">
        <f t="shared" si="639"/>
        <v>96.215911605246291</v>
      </c>
      <c r="Y212" s="133">
        <f t="shared" si="640"/>
        <v>652.08138626381901</v>
      </c>
      <c r="Z212" s="133">
        <f t="shared" si="669"/>
        <v>0.29868400706942255</v>
      </c>
      <c r="AA212" s="133">
        <f t="shared" si="641"/>
        <v>4.4071422106910813E-2</v>
      </c>
      <c r="AB212" s="203">
        <f t="shared" si="642"/>
        <v>2.1738586286768</v>
      </c>
      <c r="AC212" s="133">
        <f t="shared" si="670"/>
        <v>5.7738400282835195E-2</v>
      </c>
      <c r="AD212" s="203">
        <f t="shared" si="648"/>
        <v>1.0755037756082172E-3</v>
      </c>
      <c r="AE212" s="133">
        <f t="shared" si="643"/>
        <v>2.4652478114664126E-3</v>
      </c>
      <c r="AF212" s="133">
        <f t="shared" si="671"/>
        <v>6.5589748455325461E-2</v>
      </c>
      <c r="AG212" s="133">
        <f t="shared" si="672"/>
        <v>9.9302523864530506E-2</v>
      </c>
      <c r="AH212" s="134">
        <f t="shared" si="673"/>
        <v>0.88029610789195234</v>
      </c>
      <c r="AI212" s="150"/>
      <c r="AL212" s="15" t="s">
        <v>111</v>
      </c>
      <c r="AM212" s="79">
        <f t="shared" si="683"/>
        <v>25</v>
      </c>
      <c r="AN212" s="49">
        <f t="shared" ref="AN212:BB212" si="706">C221</f>
        <v>-0.57837445342201455</v>
      </c>
      <c r="AO212" s="68">
        <f t="shared" si="706"/>
        <v>-0.11367264354222124</v>
      </c>
      <c r="AP212" s="68">
        <f t="shared" si="706"/>
        <v>0.19663941624123404</v>
      </c>
      <c r="AQ212" s="68">
        <f t="shared" si="706"/>
        <v>0.38545821153414078</v>
      </c>
      <c r="AR212" s="68">
        <f t="shared" si="706"/>
        <v>-0.97564386838253225</v>
      </c>
      <c r="AS212" s="68">
        <f t="shared" si="706"/>
        <v>0.11492157023212742</v>
      </c>
      <c r="AT212" s="68">
        <f t="shared" si="706"/>
        <v>1.2055667453763865</v>
      </c>
      <c r="AU212" s="68">
        <f t="shared" si="706"/>
        <v>0.99788607161072751</v>
      </c>
      <c r="AV212" s="68">
        <f t="shared" si="706"/>
        <v>-0.7146340320811001</v>
      </c>
      <c r="AW212" s="68">
        <f t="shared" si="706"/>
        <v>5.0893651281378759E-2</v>
      </c>
      <c r="AX212" s="68" t="str">
        <f t="shared" si="706"/>
        <v>[-]</v>
      </c>
      <c r="AY212" s="68" t="str">
        <f t="shared" si="706"/>
        <v>[-]</v>
      </c>
      <c r="AZ212" s="68" t="str">
        <f t="shared" si="706"/>
        <v>[-]</v>
      </c>
      <c r="BA212" s="68" t="str">
        <f t="shared" si="706"/>
        <v>[-]</v>
      </c>
      <c r="BB212" s="68" t="str">
        <f t="shared" si="706"/>
        <v>[-]</v>
      </c>
      <c r="BC212" s="46"/>
      <c r="BD212" s="48">
        <f>B22</f>
        <v>25</v>
      </c>
      <c r="BE212" s="26"/>
      <c r="BF212" s="26"/>
      <c r="BG212" s="46"/>
      <c r="BH212" s="48">
        <f>BD212</f>
        <v>25</v>
      </c>
      <c r="BI212" s="120" t="str">
        <f t="shared" ref="BI212:BR212" si="707">C$29</f>
        <v>Lab A</v>
      </c>
      <c r="BJ212" s="120" t="str">
        <f t="shared" si="707"/>
        <v>Lab B</v>
      </c>
      <c r="BK212" s="120" t="str">
        <f t="shared" si="707"/>
        <v>Lab C</v>
      </c>
      <c r="BL212" s="120" t="str">
        <f t="shared" si="707"/>
        <v>Lab D</v>
      </c>
      <c r="BM212" s="120" t="str">
        <f t="shared" si="707"/>
        <v>Lab E</v>
      </c>
      <c r="BN212" s="120" t="str">
        <f t="shared" si="707"/>
        <v>Lab F</v>
      </c>
      <c r="BO212" s="120" t="str">
        <f t="shared" si="707"/>
        <v>Lab G</v>
      </c>
      <c r="BP212" s="120" t="str">
        <f t="shared" si="707"/>
        <v>Lab H</v>
      </c>
      <c r="BQ212" s="120" t="str">
        <f t="shared" si="707"/>
        <v>Lab I</v>
      </c>
      <c r="BR212" s="120" t="str">
        <f t="shared" si="707"/>
        <v>Lab J</v>
      </c>
    </row>
    <row r="213" spans="2:70" ht="15.75" x14ac:dyDescent="0.3">
      <c r="B213" s="97">
        <f t="shared" si="686"/>
        <v>1000</v>
      </c>
      <c r="C213" s="42">
        <f t="shared" si="688"/>
        <v>-0.52526522586949331</v>
      </c>
      <c r="D213" s="42">
        <f t="shared" si="689"/>
        <v>0.11982843258463444</v>
      </c>
      <c r="E213" s="42">
        <f t="shared" si="690"/>
        <v>0.2786857117138416</v>
      </c>
      <c r="F213" s="42">
        <f t="shared" si="691"/>
        <v>8.5501340235018472E-2</v>
      </c>
      <c r="G213" s="42">
        <f t="shared" si="692"/>
        <v>-0.32339219448612033</v>
      </c>
      <c r="H213" s="42">
        <f t="shared" si="693"/>
        <v>0.69017111232111206</v>
      </c>
      <c r="I213" s="42">
        <f t="shared" si="694"/>
        <v>0.15315260940761385</v>
      </c>
      <c r="J213" s="42">
        <f t="shared" si="695"/>
        <v>0.68468634329272615</v>
      </c>
      <c r="K213" s="42">
        <f t="shared" si="696"/>
        <v>-0.98464347767381799</v>
      </c>
      <c r="L213" s="42">
        <f t="shared" si="697"/>
        <v>0.67146705120598726</v>
      </c>
      <c r="M213" s="42" t="str">
        <f t="shared" si="698"/>
        <v>[-]</v>
      </c>
      <c r="N213" s="42" t="str">
        <f t="shared" si="699"/>
        <v>[-]</v>
      </c>
      <c r="O213" s="42" t="str">
        <f t="shared" si="700"/>
        <v>[-]</v>
      </c>
      <c r="P213" s="42" t="str">
        <f t="shared" si="701"/>
        <v>[-]</v>
      </c>
      <c r="Q213" s="42" t="str">
        <f t="shared" si="702"/>
        <v>[-]</v>
      </c>
      <c r="U213" s="135"/>
      <c r="V213" s="191">
        <f t="shared" si="668"/>
        <v>0.25486576941849942</v>
      </c>
      <c r="W213" s="133">
        <f t="shared" si="638"/>
        <v>3.9266302770296781E-2</v>
      </c>
      <c r="X213" s="205">
        <f t="shared" si="639"/>
        <v>165.29948027928947</v>
      </c>
      <c r="Y213" s="133">
        <f t="shared" si="640"/>
        <v>648.57466209148458</v>
      </c>
      <c r="Z213" s="133">
        <f t="shared" si="669"/>
        <v>0.31638728713675129</v>
      </c>
      <c r="AA213" s="133">
        <f t="shared" si="641"/>
        <v>8.0636289370339828E-2</v>
      </c>
      <c r="AB213" s="203">
        <f t="shared" si="642"/>
        <v>1.2177034201596324</v>
      </c>
      <c r="AC213" s="133">
        <f t="shared" si="670"/>
        <v>4.3330208008783344E-2</v>
      </c>
      <c r="AD213" s="203">
        <f t="shared" si="648"/>
        <v>1.0540231569620305E-3</v>
      </c>
      <c r="AE213" s="133">
        <f t="shared" si="643"/>
        <v>1.5598098706279991E-3</v>
      </c>
      <c r="AF213" s="133">
        <f t="shared" si="671"/>
        <v>6.4931445601096247E-2</v>
      </c>
      <c r="AG213" s="133">
        <f t="shared" si="672"/>
        <v>7.8988856698346988E-2</v>
      </c>
      <c r="AH213" s="134">
        <f t="shared" si="673"/>
        <v>0.6673223983796811</v>
      </c>
      <c r="AI213" s="150"/>
      <c r="AL213" s="102" t="s">
        <v>53</v>
      </c>
      <c r="AM213" s="124"/>
      <c r="AN213" s="124" t="str">
        <f t="shared" ref="AN213" si="708">IF(AN212="[-]","[-]",IF(ABS(AN212)&lt;=1,"pass","X"))</f>
        <v>pass</v>
      </c>
      <c r="AO213" s="124" t="str">
        <f t="shared" ref="AO213" si="709">IF(AO212="[-]","[-]",IF(ABS(AO212)&lt;=1,"pass","X"))</f>
        <v>pass</v>
      </c>
      <c r="AP213" s="124" t="str">
        <f t="shared" ref="AP213" si="710">IF(AP212="[-]","[-]",IF(ABS(AP212)&lt;=1,"pass","X"))</f>
        <v>pass</v>
      </c>
      <c r="AQ213" s="124" t="str">
        <f t="shared" ref="AQ213" si="711">IF(AQ212="[-]","[-]",IF(ABS(AQ212)&lt;=1,"pass","X"))</f>
        <v>pass</v>
      </c>
      <c r="AR213" s="124" t="str">
        <f t="shared" ref="AR213" si="712">IF(AR212="[-]","[-]",IF(ABS(AR212)&lt;=1,"pass","X"))</f>
        <v>pass</v>
      </c>
      <c r="AS213" s="124" t="str">
        <f t="shared" ref="AS213" si="713">IF(AS212="[-]","[-]",IF(ABS(AS212)&lt;=1,"pass","X"))</f>
        <v>pass</v>
      </c>
      <c r="AT213" s="124" t="str">
        <f t="shared" ref="AT213" si="714">IF(AT212="[-]","[-]",IF(ABS(AT212)&lt;=1,"pass","X"))</f>
        <v>X</v>
      </c>
      <c r="AU213" s="124" t="str">
        <f t="shared" ref="AU213" si="715">IF(AU212="[-]","[-]",IF(ABS(AU212)&lt;=1,"pass","X"))</f>
        <v>pass</v>
      </c>
      <c r="AV213" s="124" t="str">
        <f t="shared" ref="AV213" si="716">IF(AV212="[-]","[-]",IF(ABS(AV212)&lt;=1,"pass","X"))</f>
        <v>pass</v>
      </c>
      <c r="AW213" s="124" t="str">
        <f t="shared" ref="AW213" si="717">IF(AW212="[-]","[-]",IF(ABS(AW212)&lt;=1,"pass","X"))</f>
        <v>pass</v>
      </c>
      <c r="AX213" s="124" t="str">
        <f t="shared" ref="AX213" si="718">IF(AX212="[-]","[-]",IF(ABS(AX212)&lt;=1,"pass","X"))</f>
        <v>[-]</v>
      </c>
      <c r="AY213" s="124" t="str">
        <f t="shared" ref="AY213" si="719">IF(AY212="[-]","[-]",IF(ABS(AY212)&lt;=1,"pass","X"))</f>
        <v>[-]</v>
      </c>
      <c r="AZ213" s="124" t="str">
        <f t="shared" ref="AZ213" si="720">IF(AZ212="[-]","[-]",IF(ABS(AZ212)&lt;=1,"pass","X"))</f>
        <v>[-]</v>
      </c>
      <c r="BA213" s="124" t="str">
        <f t="shared" ref="BA213" si="721">IF(BA212="[-]","[-]",IF(ABS(BA212)&lt;=1,"pass","X"))</f>
        <v>[-]</v>
      </c>
      <c r="BB213" s="124" t="str">
        <f t="shared" ref="BB213" si="722">IF(BB212="[-]","[-]",IF(ABS(BB212)&lt;=1,"pass","X"))</f>
        <v>[-]</v>
      </c>
      <c r="BC213" s="46"/>
      <c r="BD213" s="48" t="str">
        <f>BD198</f>
        <v>xCRV</v>
      </c>
      <c r="BE213" s="73" t="s">
        <v>57</v>
      </c>
      <c r="BF213" s="73" t="s">
        <v>58</v>
      </c>
      <c r="BG213" s="46"/>
      <c r="BH213" s="75" t="s">
        <v>54</v>
      </c>
      <c r="BI213" s="128" t="str">
        <f t="shared" ref="BI213:BR214" si="723">AN213</f>
        <v>pass</v>
      </c>
      <c r="BJ213" s="128" t="str">
        <f t="shared" si="723"/>
        <v>pass</v>
      </c>
      <c r="BK213" s="128" t="str">
        <f t="shared" si="723"/>
        <v>pass</v>
      </c>
      <c r="BL213" s="128" t="str">
        <f t="shared" si="723"/>
        <v>pass</v>
      </c>
      <c r="BM213" s="128" t="str">
        <f t="shared" si="723"/>
        <v>pass</v>
      </c>
      <c r="BN213" s="128" t="str">
        <f t="shared" si="723"/>
        <v>pass</v>
      </c>
      <c r="BO213" s="128" t="str">
        <f t="shared" si="723"/>
        <v>X</v>
      </c>
      <c r="BP213" s="128" t="str">
        <f t="shared" si="723"/>
        <v>pass</v>
      </c>
      <c r="BQ213" s="128" t="str">
        <f t="shared" si="723"/>
        <v>pass</v>
      </c>
      <c r="BR213" s="128" t="str">
        <f t="shared" si="723"/>
        <v>pass</v>
      </c>
    </row>
    <row r="214" spans="2:70" x14ac:dyDescent="0.2">
      <c r="B214" s="97">
        <f t="shared" si="686"/>
        <v>750</v>
      </c>
      <c r="C214" s="42">
        <f t="shared" si="688"/>
        <v>-0.55331679817136847</v>
      </c>
      <c r="D214" s="42">
        <f t="shared" si="689"/>
        <v>-8.5858143235721038E-2</v>
      </c>
      <c r="E214" s="42">
        <f t="shared" si="690"/>
        <v>0.36401575877026621</v>
      </c>
      <c r="F214" s="42">
        <f t="shared" si="691"/>
        <v>0.13017528223888875</v>
      </c>
      <c r="G214" s="42">
        <f t="shared" si="692"/>
        <v>-0.33333966852375546</v>
      </c>
      <c r="H214" s="42">
        <f t="shared" si="693"/>
        <v>0.6435261461325974</v>
      </c>
      <c r="I214" s="42">
        <f t="shared" si="694"/>
        <v>0.24605907455227924</v>
      </c>
      <c r="J214" s="42">
        <f t="shared" si="695"/>
        <v>0.83300324355578215</v>
      </c>
      <c r="K214" s="42">
        <f t="shared" si="696"/>
        <v>-0.99743208815797801</v>
      </c>
      <c r="L214" s="42">
        <f t="shared" si="697"/>
        <v>0.63295781796373496</v>
      </c>
      <c r="M214" s="42" t="str">
        <f t="shared" si="698"/>
        <v>[-]</v>
      </c>
      <c r="N214" s="42" t="str">
        <f t="shared" si="699"/>
        <v>[-]</v>
      </c>
      <c r="O214" s="42" t="str">
        <f t="shared" si="700"/>
        <v>[-]</v>
      </c>
      <c r="P214" s="42" t="str">
        <f t="shared" si="701"/>
        <v>[-]</v>
      </c>
      <c r="Q214" s="42" t="str">
        <f t="shared" si="702"/>
        <v>[-]</v>
      </c>
      <c r="U214" s="135"/>
      <c r="V214" s="191">
        <f t="shared" si="668"/>
        <v>0.39279068175361909</v>
      </c>
      <c r="W214" s="151">
        <f t="shared" si="638"/>
        <v>-5.066630642113356E-2</v>
      </c>
      <c r="X214" s="208" t="str">
        <f t="shared" si="639"/>
        <v/>
      </c>
      <c r="Y214" s="151" t="str">
        <f t="shared" si="640"/>
        <v/>
      </c>
      <c r="Z214" s="133" t="str">
        <f t="shared" si="669"/>
        <v/>
      </c>
      <c r="AA214" s="151" t="str">
        <f t="shared" si="641"/>
        <v/>
      </c>
      <c r="AB214" s="151" t="str">
        <f t="shared" si="642"/>
        <v/>
      </c>
      <c r="AC214" s="133">
        <f t="shared" si="670"/>
        <v>0.28427727054958807</v>
      </c>
      <c r="AD214" s="215">
        <f t="shared" si="648"/>
        <v>3.3004873409686361E-3</v>
      </c>
      <c r="AE214" s="151" t="str">
        <f t="shared" si="643"/>
        <v/>
      </c>
      <c r="AF214" s="133">
        <f t="shared" si="671"/>
        <v>0.11489973613492133</v>
      </c>
      <c r="AG214" s="133" t="str">
        <f t="shared" si="672"/>
        <v/>
      </c>
      <c r="AH214" s="134">
        <f t="shared" si="673"/>
        <v>2.4741333628109876</v>
      </c>
      <c r="AI214" s="150"/>
      <c r="AL214" s="102" t="s">
        <v>52</v>
      </c>
      <c r="AM214" s="127"/>
      <c r="AN214" s="124" t="str">
        <f>IF(AN209="[-]","[-]",IF(AND(ABS(AN212)&lt;=1,(AN209&lt;=2)),"pass",(IF(AND(ABS(AN212)&gt;1,(AN209&lt;=2)),"X","?"))))</f>
        <v>pass</v>
      </c>
      <c r="AO214" s="124" t="str">
        <f t="shared" ref="AO214:BB214" si="724">IF(AO209="[-]","[-]",IF(AND(ABS(AO212)&lt;=1,(AO209&lt;=2)),"pass",(IF(AND(ABS(AO212)&gt;1,(AO209&lt;=2)),"X","?"))))</f>
        <v>pass</v>
      </c>
      <c r="AP214" s="124" t="str">
        <f t="shared" si="724"/>
        <v>pass</v>
      </c>
      <c r="AQ214" s="124" t="str">
        <f t="shared" si="724"/>
        <v>pass</v>
      </c>
      <c r="AR214" s="124" t="str">
        <f t="shared" si="724"/>
        <v>pass</v>
      </c>
      <c r="AS214" s="124" t="str">
        <f t="shared" si="724"/>
        <v>pass</v>
      </c>
      <c r="AT214" s="124" t="str">
        <f t="shared" si="724"/>
        <v>X</v>
      </c>
      <c r="AU214" s="124" t="str">
        <f t="shared" si="724"/>
        <v>?</v>
      </c>
      <c r="AV214" s="124" t="str">
        <f t="shared" si="724"/>
        <v>?</v>
      </c>
      <c r="AW214" s="124" t="str">
        <f t="shared" si="724"/>
        <v>pass</v>
      </c>
      <c r="AX214" s="124" t="str">
        <f t="shared" si="724"/>
        <v>[-]</v>
      </c>
      <c r="AY214" s="124" t="str">
        <f t="shared" si="724"/>
        <v>[-]</v>
      </c>
      <c r="AZ214" s="124" t="str">
        <f t="shared" si="724"/>
        <v>[-]</v>
      </c>
      <c r="BA214" s="124" t="str">
        <f t="shared" si="724"/>
        <v>[-]</v>
      </c>
      <c r="BB214" s="124" t="str">
        <f t="shared" si="724"/>
        <v>[-]</v>
      </c>
      <c r="BC214" s="46"/>
      <c r="BD214" s="48" t="str">
        <f>BD199</f>
        <v>(%)</v>
      </c>
      <c r="BE214" s="48" t="s">
        <v>30</v>
      </c>
      <c r="BF214" s="48" t="s">
        <v>31</v>
      </c>
      <c r="BG214" s="46"/>
      <c r="BH214" s="75" t="s">
        <v>52</v>
      </c>
      <c r="BI214" s="128" t="str">
        <f t="shared" si="723"/>
        <v>pass</v>
      </c>
      <c r="BJ214" s="128" t="str">
        <f t="shared" si="723"/>
        <v>pass</v>
      </c>
      <c r="BK214" s="128" t="str">
        <f t="shared" si="723"/>
        <v>pass</v>
      </c>
      <c r="BL214" s="128" t="str">
        <f t="shared" si="723"/>
        <v>pass</v>
      </c>
      <c r="BM214" s="128" t="str">
        <f t="shared" si="723"/>
        <v>pass</v>
      </c>
      <c r="BN214" s="128" t="str">
        <f t="shared" si="723"/>
        <v>pass</v>
      </c>
      <c r="BO214" s="128" t="str">
        <f t="shared" si="723"/>
        <v>X</v>
      </c>
      <c r="BP214" s="128" t="str">
        <f t="shared" si="723"/>
        <v>?</v>
      </c>
      <c r="BQ214" s="128" t="str">
        <f t="shared" si="723"/>
        <v>?</v>
      </c>
      <c r="BR214" s="128" t="str">
        <f t="shared" si="723"/>
        <v>pass</v>
      </c>
    </row>
    <row r="215" spans="2:70" ht="15.75" x14ac:dyDescent="0.3">
      <c r="B215" s="97">
        <f t="shared" si="686"/>
        <v>500</v>
      </c>
      <c r="C215" s="42">
        <f t="shared" si="688"/>
        <v>-0.46612365939075801</v>
      </c>
      <c r="D215" s="42">
        <f t="shared" si="689"/>
        <v>-0.15396697354422878</v>
      </c>
      <c r="E215" s="42">
        <f t="shared" si="690"/>
        <v>0.2838828839534317</v>
      </c>
      <c r="F215" s="42">
        <f t="shared" si="691"/>
        <v>9.4047718706805186E-2</v>
      </c>
      <c r="G215" s="42">
        <f t="shared" si="692"/>
        <v>-0.17747724803797646</v>
      </c>
      <c r="H215" s="42">
        <f t="shared" si="693"/>
        <v>0.64688281036312645</v>
      </c>
      <c r="I215" s="42">
        <f t="shared" si="694"/>
        <v>9.1592334981282705E-2</v>
      </c>
      <c r="J215" s="42">
        <f t="shared" si="695"/>
        <v>0.8121346834030152</v>
      </c>
      <c r="K215" s="42">
        <f t="shared" si="696"/>
        <v>-0.99275269198973171</v>
      </c>
      <c r="L215" s="42">
        <f t="shared" si="697"/>
        <v>0.63330253721143326</v>
      </c>
      <c r="M215" s="42" t="str">
        <f t="shared" si="698"/>
        <v>[-]</v>
      </c>
      <c r="N215" s="42" t="str">
        <f t="shared" si="699"/>
        <v>[-]</v>
      </c>
      <c r="O215" s="42" t="str">
        <f t="shared" si="700"/>
        <v>[-]</v>
      </c>
      <c r="P215" s="42" t="str">
        <f t="shared" si="701"/>
        <v>[-]</v>
      </c>
      <c r="Q215" s="42" t="str">
        <f t="shared" si="702"/>
        <v>[-]</v>
      </c>
      <c r="U215" s="131" t="str">
        <f>L29</f>
        <v>Lab J</v>
      </c>
      <c r="V215" s="190">
        <f t="shared" ref="V215:V216" si="725">IF(L31="[-]","",L31)</f>
        <v>-6.1563325112654749E-2</v>
      </c>
      <c r="W215" s="131">
        <f t="shared" ref="W215:W232" si="726">IF(L119="[-]","",L119/2)</f>
        <v>5.2201532544552752E-2</v>
      </c>
      <c r="X215" s="206">
        <f t="shared" ref="X215:X232" si="727">IF(V215="","",IF(OR(W215&lt;0,L97=-1),"",V215/W215^2))</f>
        <v>-22.592045912900826</v>
      </c>
      <c r="Y215" s="131">
        <f t="shared" ref="Y215:Y232" si="728">IF(W215="","",IF(OR(W215&lt;0,L97=-1),"",1/W215^2))</f>
        <v>366.97247706422019</v>
      </c>
      <c r="Z215" s="131">
        <f>IF(Y215="","",Y215/X325)</f>
        <v>4.7793807976218884E-2</v>
      </c>
      <c r="AA215" s="131">
        <f t="shared" ref="AA215:AA232" si="729">IF(V215="","",IF(OR(W215&lt;0,L97=-1),"",Z215*V215))</f>
        <v>-2.9423457388117547E-3</v>
      </c>
      <c r="AB215" s="207">
        <f t="shared" ref="AB215:AB232" si="730">IF(V215="","",IF(OR(W215&lt;0,L97=-1),"",(V215-Y325)^2/W215^2))</f>
        <v>2.778645055213055</v>
      </c>
      <c r="AC215" s="131">
        <f>IF(V215="","",V215-Y325)</f>
        <v>8.7016135144325824E-2</v>
      </c>
      <c r="AD215" s="207">
        <f>IF(W215="","",IF(W215&lt;0,W215^2+AB325,W215^2-AB325))</f>
        <v>2.5947618732648035E-3</v>
      </c>
      <c r="AE215" s="131">
        <f t="shared" ref="AE215:AE232" si="731">IF(W215="","",IF(OR(W215&lt;0,L97=-1),"",AC325+(1-2*Z215)*W215^2))</f>
        <v>2.8373438093162295E-3</v>
      </c>
      <c r="AF215" s="131">
        <f t="shared" ref="AF215:AF270" si="732">IF(AD215="","",2*SQRT(AD215))</f>
        <v>0.10187761036193975</v>
      </c>
      <c r="AG215" s="131">
        <f t="shared" ref="AG215:AG270" si="733">IF(AE215="","",2*SQRT(AE215))</f>
        <v>0.10653344656616023</v>
      </c>
      <c r="AH215" s="132">
        <f t="shared" ref="AH215:AH270" si="734">IF(V215="","",AC215/AF215)</f>
        <v>0.85412422646334474</v>
      </c>
      <c r="AI215" s="150"/>
      <c r="AL215" s="125" t="s">
        <v>114</v>
      </c>
      <c r="AM215" s="127"/>
      <c r="AN215" s="146">
        <f>IF(AN210="[-]","[-]",AN210/ABS(AN206))</f>
        <v>-0.83488815623381918</v>
      </c>
      <c r="AO215" s="146">
        <f t="shared" ref="AO215:BB215" si="735">IF(AO210="[-]","[-]",AO210/ABS(AO206))</f>
        <v>-0.12989637489243444</v>
      </c>
      <c r="AP215" s="146">
        <f t="shared" si="735"/>
        <v>0.20784740979811497</v>
      </c>
      <c r="AQ215" s="146">
        <f t="shared" si="735"/>
        <v>0.43279021939260159</v>
      </c>
      <c r="AR215" s="146">
        <f t="shared" si="735"/>
        <v>-1.2108157264992383</v>
      </c>
      <c r="AS215" s="146">
        <f t="shared" si="735"/>
        <v>0.12356728097663199</v>
      </c>
      <c r="AT215" s="146">
        <f t="shared" si="735"/>
        <v>1.3094561823338411</v>
      </c>
      <c r="AU215" s="146">
        <f t="shared" si="735"/>
        <v>2.3560220506855871</v>
      </c>
      <c r="AV215" s="146">
        <f t="shared" si="735"/>
        <v>-1.6202104294905684</v>
      </c>
      <c r="AW215" s="146">
        <f t="shared" si="735"/>
        <v>5.6152294672688868E-2</v>
      </c>
      <c r="AX215" s="146" t="str">
        <f t="shared" si="735"/>
        <v>[-]</v>
      </c>
      <c r="AY215" s="146" t="str">
        <f t="shared" si="735"/>
        <v>[-]</v>
      </c>
      <c r="AZ215" s="146" t="str">
        <f t="shared" si="735"/>
        <v>[-]</v>
      </c>
      <c r="BA215" s="146" t="str">
        <f t="shared" si="735"/>
        <v>[-]</v>
      </c>
      <c r="BB215" s="146" t="str">
        <f t="shared" si="735"/>
        <v>[-]</v>
      </c>
      <c r="BC215" s="46"/>
      <c r="BD215" s="50">
        <f>V44</f>
        <v>7.6865258119939064E-2</v>
      </c>
      <c r="BE215" s="50">
        <f>W44</f>
        <v>1.5927722170154257E-2</v>
      </c>
      <c r="BF215" s="50">
        <f>X44</f>
        <v>3.1855444340308514E-2</v>
      </c>
      <c r="BG215" s="46"/>
      <c r="BH215" s="75" t="s">
        <v>51</v>
      </c>
      <c r="BI215" s="128" t="str">
        <f t="shared" ref="BI215:BR215" si="736">AN217</f>
        <v>pass</v>
      </c>
      <c r="BJ215" s="128" t="str">
        <f t="shared" si="736"/>
        <v>pass</v>
      </c>
      <c r="BK215" s="128" t="str">
        <f t="shared" si="736"/>
        <v>pass</v>
      </c>
      <c r="BL215" s="128" t="str">
        <f t="shared" si="736"/>
        <v>pass</v>
      </c>
      <c r="BM215" s="128" t="str">
        <f t="shared" si="736"/>
        <v>?</v>
      </c>
      <c r="BN215" s="128" t="str">
        <f t="shared" si="736"/>
        <v>pass</v>
      </c>
      <c r="BO215" s="128" t="str">
        <f t="shared" si="736"/>
        <v>X</v>
      </c>
      <c r="BP215" s="128" t="str">
        <f t="shared" si="736"/>
        <v>?</v>
      </c>
      <c r="BQ215" s="128" t="str">
        <f t="shared" si="736"/>
        <v>?</v>
      </c>
      <c r="BR215" s="128" t="str">
        <f t="shared" si="736"/>
        <v>pass</v>
      </c>
    </row>
    <row r="216" spans="2:70" ht="15.75" x14ac:dyDescent="0.3">
      <c r="B216" s="97">
        <f t="shared" si="686"/>
        <v>250</v>
      </c>
      <c r="C216" s="42">
        <f t="shared" si="688"/>
        <v>-0.38832739163068375</v>
      </c>
      <c r="D216" s="42">
        <f t="shared" si="689"/>
        <v>-0.27953698303371388</v>
      </c>
      <c r="E216" s="42">
        <f t="shared" si="690"/>
        <v>0.54482770970838745</v>
      </c>
      <c r="F216" s="42">
        <f t="shared" si="691"/>
        <v>7.474914813149533E-2</v>
      </c>
      <c r="G216" s="42">
        <f t="shared" si="692"/>
        <v>-0.40005839892269984</v>
      </c>
      <c r="H216" s="42">
        <f t="shared" si="693"/>
        <v>0.57759048498383403</v>
      </c>
      <c r="I216" s="42">
        <f t="shared" si="694"/>
        <v>-3.5630466244378746E-2</v>
      </c>
      <c r="J216" s="42">
        <f t="shared" si="695"/>
        <v>0.80767714321132145</v>
      </c>
      <c r="K216" s="42">
        <f t="shared" si="696"/>
        <v>-0.80357631822183639</v>
      </c>
      <c r="L216" s="42">
        <f t="shared" si="697"/>
        <v>0.65652624380396218</v>
      </c>
      <c r="M216" s="42" t="str">
        <f t="shared" si="698"/>
        <v>[-]</v>
      </c>
      <c r="N216" s="42" t="str">
        <f t="shared" si="699"/>
        <v>[-]</v>
      </c>
      <c r="O216" s="42" t="str">
        <f t="shared" si="700"/>
        <v>[-]</v>
      </c>
      <c r="P216" s="42" t="str">
        <f t="shared" si="701"/>
        <v>[-]</v>
      </c>
      <c r="Q216" s="42" t="str">
        <f t="shared" si="702"/>
        <v>[-]</v>
      </c>
      <c r="U216" s="135"/>
      <c r="V216" s="191">
        <f t="shared" si="725"/>
        <v>-1.8991163360909894E-2</v>
      </c>
      <c r="W216" s="133">
        <f t="shared" si="726"/>
        <v>5.2201532544552752E-2</v>
      </c>
      <c r="X216" s="205">
        <f t="shared" si="727"/>
        <v>-6.9692342608843649</v>
      </c>
      <c r="Y216" s="133">
        <f t="shared" si="728"/>
        <v>366.97247706422019</v>
      </c>
      <c r="Z216" s="133">
        <f t="shared" ref="Z216" si="737">IF(Y216="","",Y216/X326)</f>
        <v>4.8055998033228554E-2</v>
      </c>
      <c r="AA216" s="133">
        <f t="shared" si="729"/>
        <v>-9.1263930912060805E-4</v>
      </c>
      <c r="AB216" s="203">
        <f t="shared" si="730"/>
        <v>3.105085961661314</v>
      </c>
      <c r="AC216" s="133">
        <f t="shared" ref="AC216" si="738">IF(V216="","",V216-Y326)</f>
        <v>9.1985646953897549E-2</v>
      </c>
      <c r="AD216" s="203">
        <f t="shared" ref="AD216:AD232" si="739">IF(W216="","",IF(W216&lt;0,W216^2+AB326,W216^2-AB326))</f>
        <v>2.5940474053594521E-3</v>
      </c>
      <c r="AE216" s="133">
        <f t="shared" si="731"/>
        <v>2.7958941365895402E-3</v>
      </c>
      <c r="AF216" s="133">
        <f t="shared" ref="AF216" si="740">IF(AD216="","",2*SQRT(AD216))</f>
        <v>0.10186358339189629</v>
      </c>
      <c r="AG216" s="133">
        <f t="shared" ref="AG216" si="741">IF(AE216="","",2*SQRT(AE216))</f>
        <v>0.10575243045130528</v>
      </c>
      <c r="AH216" s="134">
        <f t="shared" ref="AH216" si="742">IF(V216="","",AC216/AF216)</f>
        <v>0.9030277935540939</v>
      </c>
      <c r="AI216" s="150"/>
      <c r="AL216" s="102" t="s">
        <v>106</v>
      </c>
      <c r="AM216" s="127"/>
      <c r="AN216" s="146">
        <f>IF(AN206="[-]","[-]",NORMDIST(_xlfn.NORM.INV(0.975,AN205,ABS(AN206)/2),$BD$215,$BE$215,TRUE)-NORMDIST(_xlfn.NORM.INV(0.025,AN205,ABS(AN206)/2),$BD$215,$BE$215,TRUE))</f>
        <v>0.67561650260109163</v>
      </c>
      <c r="AO216" s="146">
        <f t="shared" ref="AO216:BB216" si="743">IF(AO206="[-]","[-]",NORMDIST(_xlfn.NORM.INV(0.975,AO205,ABS(AO206)/2),$BD$215,$BE$215,TRUE)-NORMDIST(_xlfn.NORM.INV(0.025,AO205,ABS(AO206)/2),$BD$215,$BE$215,TRUE))</f>
        <v>0.99999999990083699</v>
      </c>
      <c r="AP216" s="146">
        <f t="shared" si="743"/>
        <v>0.99999999999982236</v>
      </c>
      <c r="AQ216" s="146">
        <f t="shared" si="743"/>
        <v>0.99970423416670184</v>
      </c>
      <c r="AR216" s="146">
        <f t="shared" si="743"/>
        <v>0.12314533941421171</v>
      </c>
      <c r="AS216" s="146">
        <f t="shared" si="743"/>
        <v>0.99999999999862499</v>
      </c>
      <c r="AT216" s="146">
        <f t="shared" si="743"/>
        <v>6.5274204730277896E-3</v>
      </c>
      <c r="AU216" s="146">
        <f t="shared" si="743"/>
        <v>4.7739966992977889E-3</v>
      </c>
      <c r="AV216" s="146">
        <f t="shared" si="743"/>
        <v>0.15745096678772216</v>
      </c>
      <c r="AW216" s="146">
        <f t="shared" si="743"/>
        <v>0.99999999991112698</v>
      </c>
      <c r="AX216" s="146" t="str">
        <f t="shared" si="743"/>
        <v>[-]</v>
      </c>
      <c r="AY216" s="146" t="str">
        <f t="shared" si="743"/>
        <v>[-]</v>
      </c>
      <c r="AZ216" s="146" t="str">
        <f t="shared" si="743"/>
        <v>[-]</v>
      </c>
      <c r="BA216" s="146" t="str">
        <f t="shared" si="743"/>
        <v>[-]</v>
      </c>
      <c r="BB216" s="146" t="str">
        <f t="shared" si="743"/>
        <v>[-]</v>
      </c>
      <c r="BC216" s="46"/>
      <c r="BE216" s="46"/>
      <c r="BF216" s="46"/>
      <c r="BG216" s="46"/>
    </row>
    <row r="217" spans="2:70" x14ac:dyDescent="0.2">
      <c r="B217" s="97">
        <f t="shared" si="686"/>
        <v>100</v>
      </c>
      <c r="C217" s="42">
        <f t="shared" si="688"/>
        <v>-0.46241704818388807</v>
      </c>
      <c r="D217" s="42">
        <f t="shared" si="689"/>
        <v>-0.38035156637095241</v>
      </c>
      <c r="E217" s="42">
        <f t="shared" si="690"/>
        <v>0.73236312761064237</v>
      </c>
      <c r="F217" s="42">
        <f t="shared" si="691"/>
        <v>-3.6168348380142168E-3</v>
      </c>
      <c r="G217" s="42">
        <f t="shared" si="692"/>
        <v>-0.56742235551222753</v>
      </c>
      <c r="H217" s="42">
        <f t="shared" si="693"/>
        <v>0.57077873898466791</v>
      </c>
      <c r="I217" s="42">
        <f t="shared" si="694"/>
        <v>0.36964664477373793</v>
      </c>
      <c r="J217" s="42">
        <f t="shared" si="695"/>
        <v>0.65676709029038005</v>
      </c>
      <c r="K217" s="42">
        <f t="shared" si="696"/>
        <v>-0.64953327038262954</v>
      </c>
      <c r="L217" s="42">
        <f t="shared" si="697"/>
        <v>0.52658042551126194</v>
      </c>
      <c r="M217" s="42" t="str">
        <f t="shared" si="698"/>
        <v>[-]</v>
      </c>
      <c r="N217" s="42" t="str">
        <f t="shared" si="699"/>
        <v>[-]</v>
      </c>
      <c r="O217" s="42" t="str">
        <f t="shared" si="700"/>
        <v>[-]</v>
      </c>
      <c r="P217" s="42" t="str">
        <f t="shared" si="701"/>
        <v>[-]</v>
      </c>
      <c r="Q217" s="42" t="str">
        <f t="shared" si="702"/>
        <v>[-]</v>
      </c>
      <c r="U217" s="135"/>
      <c r="V217" s="191">
        <f t="shared" ref="V217:V232" si="744">IF(L33="[-]","",L33)</f>
        <v>-8.048764813517427E-3</v>
      </c>
      <c r="W217" s="133">
        <f t="shared" si="726"/>
        <v>5.2201532544552752E-2</v>
      </c>
      <c r="X217" s="205">
        <f t="shared" si="727"/>
        <v>-2.9536751609238263</v>
      </c>
      <c r="Y217" s="133">
        <f t="shared" si="728"/>
        <v>366.97247706422019</v>
      </c>
      <c r="Z217" s="133">
        <f t="shared" ref="Z217:Z232" si="745">IF(Y217="","",Y217/X327)</f>
        <v>4.8035612352052351E-2</v>
      </c>
      <c r="AA217" s="133">
        <f t="shared" si="729"/>
        <v>-3.8662734649496207E-4</v>
      </c>
      <c r="AB217" s="203">
        <f t="shared" si="730"/>
        <v>2.6321470273439429</v>
      </c>
      <c r="AC217" s="133">
        <f t="shared" ref="AC217:AC232" si="746">IF(V217="","",V217-Y327)</f>
        <v>8.4691207628137199E-2</v>
      </c>
      <c r="AD217" s="203">
        <f t="shared" si="739"/>
        <v>2.5941029563406573E-3</v>
      </c>
      <c r="AE217" s="133">
        <f t="shared" si="731"/>
        <v>2.7619497106683094E-3</v>
      </c>
      <c r="AF217" s="133">
        <f t="shared" ref="AF217:AF232" si="747">IF(AD217="","",2*SQRT(AD217))</f>
        <v>0.1018646740796957</v>
      </c>
      <c r="AG217" s="133">
        <f t="shared" ref="AG217:AG232" si="748">IF(AE217="","",2*SQRT(AE217))</f>
        <v>0.10510850984898053</v>
      </c>
      <c r="AH217" s="134">
        <f t="shared" ref="AH217:AH232" si="749">IF(V217="","",AC217/AF217)</f>
        <v>0.83140900801270401</v>
      </c>
      <c r="AI217" s="150"/>
      <c r="AL217" s="102" t="s">
        <v>51</v>
      </c>
      <c r="AM217" s="125"/>
      <c r="AN217" s="124" t="str">
        <f>IF(AN216="[-]","[-]",IF((AND(AN216&gt;=0.35,ABS(AN212)&lt;=1)),"pass",IF(ABS(AN212)&gt;1,"X","?")))</f>
        <v>pass</v>
      </c>
      <c r="AO217" s="124" t="str">
        <f t="shared" ref="AO217:BB217" si="750">IF(AO216="[-]","[-]",IF((AND(AO216&gt;=0.35,ABS(AO212)&lt;=1)),"pass",IF(ABS(AO212)&gt;1,"X","?")))</f>
        <v>pass</v>
      </c>
      <c r="AP217" s="124" t="str">
        <f t="shared" si="750"/>
        <v>pass</v>
      </c>
      <c r="AQ217" s="124" t="str">
        <f t="shared" si="750"/>
        <v>pass</v>
      </c>
      <c r="AR217" s="124" t="str">
        <f t="shared" si="750"/>
        <v>?</v>
      </c>
      <c r="AS217" s="124" t="str">
        <f t="shared" si="750"/>
        <v>pass</v>
      </c>
      <c r="AT217" s="124" t="str">
        <f t="shared" si="750"/>
        <v>X</v>
      </c>
      <c r="AU217" s="124" t="str">
        <f t="shared" si="750"/>
        <v>?</v>
      </c>
      <c r="AV217" s="124" t="str">
        <f t="shared" si="750"/>
        <v>?</v>
      </c>
      <c r="AW217" s="124" t="str">
        <f t="shared" si="750"/>
        <v>pass</v>
      </c>
      <c r="AX217" s="124" t="str">
        <f t="shared" si="750"/>
        <v>[-]</v>
      </c>
      <c r="AY217" s="124" t="str">
        <f t="shared" si="750"/>
        <v>[-]</v>
      </c>
      <c r="AZ217" s="124" t="str">
        <f t="shared" si="750"/>
        <v>[-]</v>
      </c>
      <c r="BA217" s="124" t="str">
        <f t="shared" si="750"/>
        <v>[-]</v>
      </c>
      <c r="BB217" s="124" t="str">
        <f t="shared" si="750"/>
        <v>[-]</v>
      </c>
      <c r="BC217" s="46"/>
      <c r="BE217" s="46"/>
      <c r="BF217" s="46"/>
      <c r="BG217" s="46"/>
    </row>
    <row r="218" spans="2:70" ht="15" x14ac:dyDescent="0.25">
      <c r="B218" s="97">
        <f t="shared" si="686"/>
        <v>100</v>
      </c>
      <c r="C218" s="42">
        <f t="shared" si="688"/>
        <v>-0.21790425395915847</v>
      </c>
      <c r="D218" s="42">
        <f t="shared" si="689"/>
        <v>0.13511878039229686</v>
      </c>
      <c r="E218" s="42">
        <f t="shared" si="690"/>
        <v>-7.0720005713331646E-2</v>
      </c>
      <c r="F218" s="42">
        <f t="shared" si="691"/>
        <v>0.99307223396361577</v>
      </c>
      <c r="G218" s="42">
        <f t="shared" si="692"/>
        <v>-0.67806332597279551</v>
      </c>
      <c r="H218" s="42">
        <f t="shared" si="693"/>
        <v>-0.28889172216578302</v>
      </c>
      <c r="I218" s="42">
        <f t="shared" si="694"/>
        <v>0.83458467708161488</v>
      </c>
      <c r="J218" s="42">
        <f t="shared" si="695"/>
        <v>0.29501563730199404</v>
      </c>
      <c r="K218" s="42">
        <f t="shared" si="696"/>
        <v>-0.74692227893710228</v>
      </c>
      <c r="L218" s="42">
        <f t="shared" si="697"/>
        <v>0.1786227217283258</v>
      </c>
      <c r="M218" s="42" t="str">
        <f t="shared" si="698"/>
        <v>[-]</v>
      </c>
      <c r="N218" s="42" t="str">
        <f t="shared" si="699"/>
        <v>[-]</v>
      </c>
      <c r="O218" s="42" t="str">
        <f t="shared" si="700"/>
        <v>[-]</v>
      </c>
      <c r="P218" s="42" t="str">
        <f t="shared" si="701"/>
        <v>[-]</v>
      </c>
      <c r="Q218" s="42" t="str">
        <f t="shared" si="702"/>
        <v>[-]</v>
      </c>
      <c r="U218" s="135"/>
      <c r="V218" s="191">
        <f t="shared" si="744"/>
        <v>-1.7298705944823255E-2</v>
      </c>
      <c r="W218" s="133">
        <f t="shared" si="726"/>
        <v>5.2307849421584056E-2</v>
      </c>
      <c r="X218" s="205">
        <f t="shared" si="727"/>
        <v>-6.3223696854176357</v>
      </c>
      <c r="Y218" s="133">
        <f t="shared" si="728"/>
        <v>365.48223350253801</v>
      </c>
      <c r="Z218" s="133">
        <f t="shared" si="745"/>
        <v>4.7191297842586313E-2</v>
      </c>
      <c r="AA218" s="133">
        <f t="shared" si="729"/>
        <v>-8.1634838453347272E-4</v>
      </c>
      <c r="AB218" s="203">
        <f t="shared" si="730"/>
        <v>2.6808405106157731</v>
      </c>
      <c r="AC218" s="133">
        <f t="shared" si="746"/>
        <v>8.5645067039570949E-2</v>
      </c>
      <c r="AD218" s="203">
        <f t="shared" si="739"/>
        <v>2.6069904767362572E-3</v>
      </c>
      <c r="AE218" s="133">
        <f t="shared" si="731"/>
        <v>2.7758710628732679E-3</v>
      </c>
      <c r="AF218" s="133">
        <f t="shared" si="747"/>
        <v>0.1021173927739297</v>
      </c>
      <c r="AG218" s="133">
        <f t="shared" si="748"/>
        <v>0.10537307175693926</v>
      </c>
      <c r="AH218" s="134">
        <f t="shared" si="749"/>
        <v>0.83869226106442374</v>
      </c>
      <c r="AI218" s="150"/>
      <c r="AL218" s="58"/>
      <c r="AM218" s="62"/>
      <c r="AN218" s="156">
        <f>AN203+$AO$3</f>
        <v>1.7000000000000006</v>
      </c>
      <c r="AO218" s="156">
        <f t="shared" ref="AO218:BB218" si="751">AO203+$AO$3</f>
        <v>2.6999999999999975</v>
      </c>
      <c r="AP218" s="156">
        <f t="shared" si="751"/>
        <v>3.6999999999999975</v>
      </c>
      <c r="AQ218" s="156">
        <f t="shared" si="751"/>
        <v>4.6999999999999975</v>
      </c>
      <c r="AR218" s="156">
        <f t="shared" si="751"/>
        <v>5.6999999999999975</v>
      </c>
      <c r="AS218" s="156">
        <f t="shared" si="751"/>
        <v>6.6999999999999975</v>
      </c>
      <c r="AT218" s="156">
        <f t="shared" si="751"/>
        <v>7.6999999999999975</v>
      </c>
      <c r="AU218" s="156">
        <f t="shared" si="751"/>
        <v>8.7000000000000099</v>
      </c>
      <c r="AV218" s="156">
        <f t="shared" si="751"/>
        <v>9.7000000000000099</v>
      </c>
      <c r="AW218" s="156">
        <f t="shared" si="751"/>
        <v>10.70000000000001</v>
      </c>
      <c r="AX218" s="156">
        <f t="shared" si="751"/>
        <v>11.70000000000001</v>
      </c>
      <c r="AY218" s="156">
        <f t="shared" si="751"/>
        <v>12.70000000000001</v>
      </c>
      <c r="AZ218" s="156">
        <f t="shared" si="751"/>
        <v>13.70000000000001</v>
      </c>
      <c r="BA218" s="156">
        <f t="shared" si="751"/>
        <v>14.70000000000001</v>
      </c>
      <c r="BB218" s="156">
        <f t="shared" si="751"/>
        <v>15.70000000000001</v>
      </c>
      <c r="BC218" s="46"/>
      <c r="BE218" s="46"/>
      <c r="BF218" s="46"/>
      <c r="BG218" s="46"/>
    </row>
    <row r="219" spans="2:70" ht="15" x14ac:dyDescent="0.25">
      <c r="B219" s="97">
        <f t="shared" si="686"/>
        <v>75</v>
      </c>
      <c r="C219" s="42">
        <f t="shared" si="688"/>
        <v>-0.29601942490369382</v>
      </c>
      <c r="D219" s="42">
        <f t="shared" si="689"/>
        <v>-3.1831237533677184E-2</v>
      </c>
      <c r="E219" s="42">
        <f t="shared" si="690"/>
        <v>-6.6281262916164582E-2</v>
      </c>
      <c r="F219" s="42">
        <f t="shared" si="691"/>
        <v>0.89076252935115263</v>
      </c>
      <c r="G219" s="42">
        <f t="shared" si="692"/>
        <v>-0.66399850782431546</v>
      </c>
      <c r="H219" s="42">
        <f t="shared" si="693"/>
        <v>-0.10960904224044735</v>
      </c>
      <c r="I219" s="42">
        <f t="shared" si="694"/>
        <v>0.91101914963372432</v>
      </c>
      <c r="J219" s="42">
        <f t="shared" si="695"/>
        <v>0.31483348895922192</v>
      </c>
      <c r="K219" s="42">
        <f t="shared" si="696"/>
        <v>-0.68635419592204816</v>
      </c>
      <c r="L219" s="42">
        <f t="shared" si="697"/>
        <v>0.20242768188630628</v>
      </c>
      <c r="M219" s="42" t="str">
        <f t="shared" si="698"/>
        <v>[-]</v>
      </c>
      <c r="N219" s="42" t="str">
        <f t="shared" si="699"/>
        <v>[-]</v>
      </c>
      <c r="O219" s="42" t="str">
        <f t="shared" si="700"/>
        <v>[-]</v>
      </c>
      <c r="P219" s="42" t="str">
        <f t="shared" si="701"/>
        <v>[-]</v>
      </c>
      <c r="Q219" s="42" t="str">
        <f t="shared" si="702"/>
        <v>[-]</v>
      </c>
      <c r="U219" s="135"/>
      <c r="V219" s="191">
        <f t="shared" si="744"/>
        <v>9.9692869527301456E-3</v>
      </c>
      <c r="W219" s="133">
        <f t="shared" si="726"/>
        <v>5.7008771254956896E-2</v>
      </c>
      <c r="X219" s="205">
        <f t="shared" si="727"/>
        <v>3.0674729085323529</v>
      </c>
      <c r="Y219" s="133">
        <f t="shared" si="728"/>
        <v>307.69230769230774</v>
      </c>
      <c r="Z219" s="133">
        <f t="shared" si="745"/>
        <v>4.2271276821726191E-2</v>
      </c>
      <c r="AA219" s="133">
        <f t="shared" si="729"/>
        <v>4.2141448849407912E-4</v>
      </c>
      <c r="AB219" s="203">
        <f t="shared" si="730"/>
        <v>1.6084420044465788</v>
      </c>
      <c r="AC219" s="133">
        <f t="shared" si="746"/>
        <v>7.2301013232536238E-2</v>
      </c>
      <c r="AD219" s="203">
        <f t="shared" si="739"/>
        <v>3.1126183503293894E-3</v>
      </c>
      <c r="AE219" s="133">
        <f t="shared" si="731"/>
        <v>3.1743931051924708E-3</v>
      </c>
      <c r="AF219" s="133">
        <f t="shared" si="747"/>
        <v>0.11158168936397028</v>
      </c>
      <c r="AG219" s="133">
        <f t="shared" si="748"/>
        <v>0.11268350553994086</v>
      </c>
      <c r="AH219" s="134">
        <f t="shared" si="749"/>
        <v>0.64796485556600858</v>
      </c>
      <c r="AI219" s="150"/>
      <c r="AL219" s="58"/>
      <c r="AM219" s="113" t="str">
        <f t="shared" ref="AM219:BB219" si="752">B$29</f>
        <v>Set Point</v>
      </c>
      <c r="AN219" s="113" t="str">
        <f t="shared" si="752"/>
        <v>Lab A</v>
      </c>
      <c r="AO219" s="113" t="str">
        <f t="shared" si="752"/>
        <v>Lab B</v>
      </c>
      <c r="AP219" s="113" t="str">
        <f t="shared" si="752"/>
        <v>Lab C</v>
      </c>
      <c r="AQ219" s="113" t="str">
        <f t="shared" si="752"/>
        <v>Lab D</v>
      </c>
      <c r="AR219" s="113" t="str">
        <f t="shared" si="752"/>
        <v>Lab E</v>
      </c>
      <c r="AS219" s="113" t="str">
        <f t="shared" si="752"/>
        <v>Lab F</v>
      </c>
      <c r="AT219" s="113" t="str">
        <f t="shared" si="752"/>
        <v>Lab G</v>
      </c>
      <c r="AU219" s="113" t="str">
        <f t="shared" si="752"/>
        <v>Lab H</v>
      </c>
      <c r="AV219" s="113" t="str">
        <f t="shared" si="752"/>
        <v>Lab I</v>
      </c>
      <c r="AW219" s="113" t="str">
        <f t="shared" si="752"/>
        <v>Lab J</v>
      </c>
      <c r="AX219" s="113" t="str">
        <f t="shared" si="752"/>
        <v>Lab K</v>
      </c>
      <c r="AY219" s="113" t="str">
        <f t="shared" si="752"/>
        <v>Lab L</v>
      </c>
      <c r="AZ219" s="113" t="str">
        <f t="shared" si="752"/>
        <v>Lab M</v>
      </c>
      <c r="BA219" s="113" t="str">
        <f t="shared" si="752"/>
        <v>Lab N</v>
      </c>
      <c r="BB219" s="113" t="str">
        <f t="shared" si="752"/>
        <v>Lab O</v>
      </c>
      <c r="BC219" s="46"/>
    </row>
    <row r="220" spans="2:70" ht="15.75" x14ac:dyDescent="0.3">
      <c r="B220" s="97">
        <f t="shared" si="686"/>
        <v>50</v>
      </c>
      <c r="C220" s="42">
        <f t="shared" si="688"/>
        <v>-0.52530506839943947</v>
      </c>
      <c r="D220" s="42">
        <f t="shared" si="689"/>
        <v>-0.20253775242234826</v>
      </c>
      <c r="E220" s="42">
        <f t="shared" si="690"/>
        <v>4.2384419525567055E-2</v>
      </c>
      <c r="F220" s="42">
        <f t="shared" si="691"/>
        <v>0.62014052933856301</v>
      </c>
      <c r="G220" s="42">
        <f t="shared" si="692"/>
        <v>-0.66754962578033239</v>
      </c>
      <c r="H220" s="42">
        <f t="shared" si="693"/>
        <v>-0.13448059098014925</v>
      </c>
      <c r="I220" s="42">
        <f t="shared" si="694"/>
        <v>0.9450372820104409</v>
      </c>
      <c r="J220" s="42">
        <f t="shared" si="695"/>
        <v>0.83435329067235209</v>
      </c>
      <c r="K220" s="42">
        <f t="shared" si="696"/>
        <v>-0.71359473382941163</v>
      </c>
      <c r="L220" s="42">
        <f t="shared" si="697"/>
        <v>5.8532873285722868E-2</v>
      </c>
      <c r="M220" s="42" t="str">
        <f t="shared" si="698"/>
        <v>[-]</v>
      </c>
      <c r="N220" s="42" t="str">
        <f t="shared" si="699"/>
        <v>[-]</v>
      </c>
      <c r="O220" s="42" t="str">
        <f t="shared" si="700"/>
        <v>[-]</v>
      </c>
      <c r="P220" s="42" t="str">
        <f t="shared" si="701"/>
        <v>[-]</v>
      </c>
      <c r="Q220" s="42" t="str">
        <f t="shared" si="702"/>
        <v>[-]</v>
      </c>
      <c r="U220" s="135"/>
      <c r="V220" s="191">
        <f t="shared" si="744"/>
        <v>-5.8586609691983205E-2</v>
      </c>
      <c r="W220" s="133">
        <f t="shared" si="726"/>
        <v>5.3954713520795491E-2</v>
      </c>
      <c r="X220" s="205">
        <f t="shared" si="727"/>
        <v>-20.1251712682385</v>
      </c>
      <c r="Y220" s="133">
        <f t="shared" si="728"/>
        <v>343.51145038167931</v>
      </c>
      <c r="Z220" s="133">
        <f t="shared" si="745"/>
        <v>5.1622319552689408E-2</v>
      </c>
      <c r="AA220" s="133">
        <f t="shared" si="729"/>
        <v>-3.0243766870282473E-3</v>
      </c>
      <c r="AB220" s="203">
        <f t="shared" si="730"/>
        <v>1.7103725953561251</v>
      </c>
      <c r="AC220" s="133">
        <f t="shared" si="746"/>
        <v>7.0562629390359066E-2</v>
      </c>
      <c r="AD220" s="203">
        <f t="shared" si="739"/>
        <v>2.7608328030799493E-3</v>
      </c>
      <c r="AE220" s="133">
        <f t="shared" si="731"/>
        <v>3.0935353854626762E-3</v>
      </c>
      <c r="AF220" s="133">
        <f t="shared" si="747"/>
        <v>0.10508725523259134</v>
      </c>
      <c r="AG220" s="133">
        <f t="shared" si="748"/>
        <v>0.11123911875707532</v>
      </c>
      <c r="AH220" s="134">
        <f t="shared" si="749"/>
        <v>0.67146705120598726</v>
      </c>
      <c r="AI220" s="150"/>
      <c r="AL220" s="60" t="s">
        <v>112</v>
      </c>
      <c r="AM220" s="62">
        <f>B23</f>
        <v>10</v>
      </c>
      <c r="AN220" s="49">
        <f t="shared" ref="AN220:BB220" si="753">C45</f>
        <v>3.1182058050684136E-4</v>
      </c>
      <c r="AO220" s="68">
        <f t="shared" si="753"/>
        <v>0.10012483249049471</v>
      </c>
      <c r="AP220" s="68">
        <f t="shared" si="753"/>
        <v>9.2156416715122605E-2</v>
      </c>
      <c r="AQ220" s="68">
        <f t="shared" si="753"/>
        <v>3.0009669967844904E-2</v>
      </c>
      <c r="AR220" s="68">
        <f t="shared" si="753"/>
        <v>-0.02</v>
      </c>
      <c r="AS220" s="68">
        <f t="shared" si="753"/>
        <v>8.3396330464891547E-2</v>
      </c>
      <c r="AT220" s="68">
        <f t="shared" si="753"/>
        <v>0.25600000000000001</v>
      </c>
      <c r="AU220" s="68">
        <f t="shared" si="753"/>
        <v>4.6976631139603771E-2</v>
      </c>
      <c r="AV220" s="68">
        <f t="shared" si="753"/>
        <v>4.5973779996932557E-2</v>
      </c>
      <c r="AW220" s="68">
        <f t="shared" si="753"/>
        <v>5.6085838462877895E-2</v>
      </c>
      <c r="AX220" s="68" t="str">
        <f t="shared" si="753"/>
        <v>[-]</v>
      </c>
      <c r="AY220" s="68" t="str">
        <f t="shared" si="753"/>
        <v>[-]</v>
      </c>
      <c r="AZ220" s="68" t="str">
        <f t="shared" si="753"/>
        <v>[-]</v>
      </c>
      <c r="BA220" s="68" t="str">
        <f t="shared" si="753"/>
        <v>[-]</v>
      </c>
      <c r="BB220" s="68" t="str">
        <f t="shared" si="753"/>
        <v>[-]</v>
      </c>
      <c r="BC220" s="46"/>
    </row>
    <row r="221" spans="2:70" ht="15.75" x14ac:dyDescent="0.3">
      <c r="B221" s="97">
        <f t="shared" si="686"/>
        <v>25</v>
      </c>
      <c r="C221" s="42">
        <f t="shared" si="688"/>
        <v>-0.57837445342201455</v>
      </c>
      <c r="D221" s="42">
        <f t="shared" si="689"/>
        <v>-0.11367264354222124</v>
      </c>
      <c r="E221" s="42">
        <f t="shared" si="690"/>
        <v>0.19663941624123404</v>
      </c>
      <c r="F221" s="42">
        <f t="shared" si="691"/>
        <v>0.38545821153414078</v>
      </c>
      <c r="G221" s="42">
        <f t="shared" si="692"/>
        <v>-0.97564386838253225</v>
      </c>
      <c r="H221" s="42">
        <f t="shared" si="693"/>
        <v>0.11492157023212742</v>
      </c>
      <c r="I221" s="42">
        <f t="shared" si="694"/>
        <v>1.2055667453763865</v>
      </c>
      <c r="J221" s="42">
        <f t="shared" si="695"/>
        <v>0.99788607161072751</v>
      </c>
      <c r="K221" s="42">
        <f t="shared" si="696"/>
        <v>-0.7146340320811001</v>
      </c>
      <c r="L221" s="42">
        <f t="shared" si="697"/>
        <v>5.0893651281378759E-2</v>
      </c>
      <c r="M221" s="42" t="str">
        <f t="shared" si="698"/>
        <v>[-]</v>
      </c>
      <c r="N221" s="42" t="str">
        <f t="shared" si="699"/>
        <v>[-]</v>
      </c>
      <c r="O221" s="42" t="str">
        <f t="shared" si="700"/>
        <v>[-]</v>
      </c>
      <c r="P221" s="42" t="str">
        <f t="shared" si="701"/>
        <v>[-]</v>
      </c>
      <c r="Q221" s="42" t="str">
        <f t="shared" si="702"/>
        <v>[-]</v>
      </c>
      <c r="U221" s="135"/>
      <c r="V221" s="191">
        <f t="shared" si="744"/>
        <v>-5.1761623278772914E-2</v>
      </c>
      <c r="W221" s="133">
        <f t="shared" si="726"/>
        <v>5.385164807134505E-2</v>
      </c>
      <c r="X221" s="205">
        <f t="shared" si="727"/>
        <v>-17.848835613369964</v>
      </c>
      <c r="Y221" s="133">
        <f t="shared" si="728"/>
        <v>344.8275862068964</v>
      </c>
      <c r="Z221" s="133">
        <f t="shared" si="745"/>
        <v>5.0735821733280416E-2</v>
      </c>
      <c r="AA221" s="133">
        <f t="shared" si="729"/>
        <v>-2.6261684912970403E-3</v>
      </c>
      <c r="AB221" s="203">
        <f t="shared" si="730"/>
        <v>1.5212360918969421</v>
      </c>
      <c r="AC221" s="133">
        <f t="shared" si="746"/>
        <v>6.6419761114453982E-2</v>
      </c>
      <c r="AD221" s="203">
        <f t="shared" si="739"/>
        <v>2.7528661169734878E-3</v>
      </c>
      <c r="AE221" s="133">
        <f t="shared" si="731"/>
        <v>3.120650241215992E-3</v>
      </c>
      <c r="AF221" s="133">
        <f t="shared" si="747"/>
        <v>0.10493552529002727</v>
      </c>
      <c r="AG221" s="133">
        <f t="shared" si="748"/>
        <v>0.11172556092884013</v>
      </c>
      <c r="AH221" s="134">
        <f t="shared" si="749"/>
        <v>0.63295781796373496</v>
      </c>
      <c r="AI221" s="150"/>
      <c r="AL221" s="60" t="s">
        <v>107</v>
      </c>
      <c r="AM221" s="79">
        <f t="shared" ref="AM221:AM227" si="754">AM220</f>
        <v>10</v>
      </c>
      <c r="AN221" s="68">
        <f t="shared" ref="AN221:BB221" si="755">C67</f>
        <v>5.000000000000001E-2</v>
      </c>
      <c r="AO221" s="68">
        <f t="shared" si="755"/>
        <v>0.21333333333333335</v>
      </c>
      <c r="AP221" s="68">
        <f t="shared" si="755"/>
        <v>0.15</v>
      </c>
      <c r="AQ221" s="68">
        <f t="shared" si="755"/>
        <v>0.10000000000000002</v>
      </c>
      <c r="AR221" s="68">
        <f t="shared" si="755"/>
        <v>0.16</v>
      </c>
      <c r="AS221" s="68">
        <f t="shared" si="755"/>
        <v>0.13</v>
      </c>
      <c r="AT221" s="68">
        <f t="shared" si="755"/>
        <v>0.14000000000000001</v>
      </c>
      <c r="AU221" s="68">
        <f t="shared" si="755"/>
        <v>0.03</v>
      </c>
      <c r="AV221" s="68">
        <f t="shared" si="755"/>
        <v>5.000000000000001E-2</v>
      </c>
      <c r="AW221" s="68">
        <f t="shared" si="755"/>
        <v>0.11</v>
      </c>
      <c r="AX221" s="68" t="str">
        <f t="shared" si="755"/>
        <v>[-]</v>
      </c>
      <c r="AY221" s="68" t="str">
        <f t="shared" si="755"/>
        <v>[-]</v>
      </c>
      <c r="AZ221" s="68" t="str">
        <f t="shared" si="755"/>
        <v>[-]</v>
      </c>
      <c r="BA221" s="68" t="str">
        <f t="shared" si="755"/>
        <v>[-]</v>
      </c>
      <c r="BB221" s="68" t="str">
        <f t="shared" si="755"/>
        <v>[-]</v>
      </c>
      <c r="BC221" s="46"/>
    </row>
    <row r="222" spans="2:70" ht="15.75" x14ac:dyDescent="0.3">
      <c r="B222" s="97">
        <f t="shared" si="686"/>
        <v>10</v>
      </c>
      <c r="C222" s="42">
        <f t="shared" si="688"/>
        <v>-0.69268925957059968</v>
      </c>
      <c r="D222" s="42">
        <f t="shared" si="689"/>
        <v>0.21437066022104714</v>
      </c>
      <c r="E222" s="42">
        <f t="shared" si="690"/>
        <v>0.25696138620927589</v>
      </c>
      <c r="F222" s="42">
        <f t="shared" si="691"/>
        <v>-0.18599841204030623</v>
      </c>
      <c r="G222" s="42">
        <f t="shared" si="692"/>
        <v>-0.41502131255051039</v>
      </c>
      <c r="H222" s="42">
        <f t="shared" si="693"/>
        <v>0.23424279402369666</v>
      </c>
      <c r="I222" s="42">
        <f t="shared" si="694"/>
        <v>1.3822333307945065</v>
      </c>
      <c r="J222" s="42">
        <f t="shared" si="695"/>
        <v>-6.3256356207248607E-2</v>
      </c>
      <c r="K222" s="42">
        <f t="shared" si="696"/>
        <v>-6.9392044414211235E-2</v>
      </c>
      <c r="L222" s="42">
        <f t="shared" si="697"/>
        <v>4.3131473683786524E-2</v>
      </c>
      <c r="M222" s="42" t="str">
        <f t="shared" si="698"/>
        <v>[-]</v>
      </c>
      <c r="N222" s="42" t="str">
        <f t="shared" si="699"/>
        <v>[-]</v>
      </c>
      <c r="O222" s="42" t="str">
        <f t="shared" si="700"/>
        <v>[-]</v>
      </c>
      <c r="P222" s="42" t="str">
        <f t="shared" si="701"/>
        <v>[-]</v>
      </c>
      <c r="Q222" s="42" t="str">
        <f t="shared" si="702"/>
        <v>[-]</v>
      </c>
      <c r="U222" s="135"/>
      <c r="V222" s="191">
        <f t="shared" si="744"/>
        <v>-6.4837294632165518E-2</v>
      </c>
      <c r="W222" s="133">
        <f t="shared" si="726"/>
        <v>5.3954713520795491E-2</v>
      </c>
      <c r="X222" s="205">
        <f t="shared" si="727"/>
        <v>-22.272353117919447</v>
      </c>
      <c r="Y222" s="133">
        <f t="shared" si="728"/>
        <v>343.51145038167931</v>
      </c>
      <c r="Z222" s="133">
        <f t="shared" si="745"/>
        <v>5.2296741059554938E-2</v>
      </c>
      <c r="AA222" s="133">
        <f t="shared" si="729"/>
        <v>-3.3907792083804314E-3</v>
      </c>
      <c r="AB222" s="203">
        <f t="shared" si="730"/>
        <v>1.5203893587529931</v>
      </c>
      <c r="AC222" s="133">
        <f t="shared" si="746"/>
        <v>6.6528357528808243E-2</v>
      </c>
      <c r="AD222" s="203">
        <f t="shared" si="739"/>
        <v>2.7588694871377405E-3</v>
      </c>
      <c r="AE222" s="133">
        <f t="shared" si="731"/>
        <v>3.081187380455935E-3</v>
      </c>
      <c r="AF222" s="133">
        <f t="shared" si="747"/>
        <v>0.10504988314391864</v>
      </c>
      <c r="AG222" s="133">
        <f t="shared" si="748"/>
        <v>0.11101688845317068</v>
      </c>
      <c r="AH222" s="134">
        <f t="shared" si="749"/>
        <v>0.63330253721143326</v>
      </c>
      <c r="AI222" s="150"/>
      <c r="AL222" s="60" t="s">
        <v>105</v>
      </c>
      <c r="AM222" s="79">
        <f t="shared" si="754"/>
        <v>10</v>
      </c>
      <c r="AN222" s="49">
        <f t="shared" ref="AN222:BB222" si="756">C89</f>
        <v>2.0401515301178116E-2</v>
      </c>
      <c r="AO222" s="68">
        <f t="shared" si="756"/>
        <v>7.0354413718979297E-2</v>
      </c>
      <c r="AP222" s="68">
        <f t="shared" si="756"/>
        <v>3.0887089045686891E-2</v>
      </c>
      <c r="AQ222" s="68">
        <f t="shared" si="756"/>
        <v>1.1553936840832215E-2</v>
      </c>
      <c r="AR222" s="68">
        <f t="shared" si="756"/>
        <v>3.3584220969520788E-2</v>
      </c>
      <c r="AS222" s="68">
        <f t="shared" si="756"/>
        <v>4.2166007911553557E-3</v>
      </c>
      <c r="AT222" s="68">
        <f t="shared" si="756"/>
        <v>5.2315599043553113E-3</v>
      </c>
      <c r="AU222" s="68">
        <f t="shared" si="756"/>
        <v>2.0457821854533091E-2</v>
      </c>
      <c r="AV222" s="68">
        <f t="shared" si="756"/>
        <v>2.3989882103010074E-3</v>
      </c>
      <c r="AW222" s="68">
        <f t="shared" si="756"/>
        <v>1.7638342073763916E-2</v>
      </c>
      <c r="AX222" s="68" t="str">
        <f t="shared" si="756"/>
        <v>[-]</v>
      </c>
      <c r="AY222" s="68" t="str">
        <f t="shared" si="756"/>
        <v>[-]</v>
      </c>
      <c r="AZ222" s="68" t="str">
        <f t="shared" si="756"/>
        <v>[-]</v>
      </c>
      <c r="BA222" s="68" t="str">
        <f t="shared" si="756"/>
        <v>[-]</v>
      </c>
      <c r="BB222" s="68" t="str">
        <f t="shared" si="756"/>
        <v>[-]</v>
      </c>
      <c r="BC222" s="46"/>
    </row>
    <row r="223" spans="2:70" ht="15.75" x14ac:dyDescent="0.3">
      <c r="B223" s="97">
        <f t="shared" si="686"/>
        <v>10</v>
      </c>
      <c r="C223" s="42">
        <f t="shared" si="688"/>
        <v>4.415088023520617E-3</v>
      </c>
      <c r="D223" s="42">
        <f t="shared" si="689"/>
        <v>0.34675183632638512</v>
      </c>
      <c r="E223" s="42">
        <f t="shared" si="690"/>
        <v>-1.0462433806218159</v>
      </c>
      <c r="F223" s="42">
        <f t="shared" si="691"/>
        <v>0.46915740429091501</v>
      </c>
      <c r="G223" s="42">
        <f t="shared" si="692"/>
        <v>-1.1405660144442789</v>
      </c>
      <c r="H223" s="42" t="str">
        <f t="shared" si="693"/>
        <v>[-]</v>
      </c>
      <c r="I223" s="42">
        <f t="shared" si="694"/>
        <v>1.6571039427680485</v>
      </c>
      <c r="J223" s="42">
        <f t="shared" si="695"/>
        <v>-1.3721389461153595</v>
      </c>
      <c r="K223" s="42">
        <f t="shared" si="696"/>
        <v>0.88029610789195234</v>
      </c>
      <c r="L223" s="42">
        <f t="shared" si="697"/>
        <v>4.2881174041302636E-2</v>
      </c>
      <c r="M223" s="42" t="str">
        <f t="shared" si="698"/>
        <v>[-]</v>
      </c>
      <c r="N223" s="42" t="str">
        <f t="shared" si="699"/>
        <v>[-]</v>
      </c>
      <c r="O223" s="42" t="str">
        <f t="shared" si="700"/>
        <v>[-]</v>
      </c>
      <c r="P223" s="42" t="str">
        <f t="shared" si="701"/>
        <v>[-]</v>
      </c>
      <c r="Q223" s="42" t="str">
        <f t="shared" si="702"/>
        <v>[-]</v>
      </c>
      <c r="U223" s="135"/>
      <c r="V223" s="191">
        <f t="shared" si="744"/>
        <v>-6.0435730691892987E-2</v>
      </c>
      <c r="W223" s="133">
        <f t="shared" si="726"/>
        <v>5.8523499553598125E-2</v>
      </c>
      <c r="X223" s="205">
        <f t="shared" si="727"/>
        <v>-17.645468815151236</v>
      </c>
      <c r="Y223" s="133">
        <f t="shared" si="728"/>
        <v>291.97080291970804</v>
      </c>
      <c r="Z223" s="133">
        <f t="shared" si="745"/>
        <v>4.381552981452369E-2</v>
      </c>
      <c r="AA223" s="133">
        <f t="shared" si="729"/>
        <v>-2.6480235599931614E-3</v>
      </c>
      <c r="AB223" s="203">
        <f t="shared" si="730"/>
        <v>1.6485641807716436</v>
      </c>
      <c r="AC223" s="133">
        <f t="shared" si="746"/>
        <v>7.5142080881107354E-2</v>
      </c>
      <c r="AD223" s="203">
        <f t="shared" si="739"/>
        <v>3.2749318103852563E-3</v>
      </c>
      <c r="AE223" s="133">
        <f t="shared" si="731"/>
        <v>3.5948186844645424E-3</v>
      </c>
      <c r="AF223" s="133">
        <f t="shared" si="747"/>
        <v>0.11445403986553304</v>
      </c>
      <c r="AG223" s="133">
        <f t="shared" si="748"/>
        <v>0.1199136136469007</v>
      </c>
      <c r="AH223" s="134">
        <f t="shared" si="749"/>
        <v>0.65652624380396218</v>
      </c>
      <c r="AI223" s="150"/>
      <c r="AL223" s="60" t="s">
        <v>108</v>
      </c>
      <c r="AM223" s="79">
        <f t="shared" si="754"/>
        <v>10</v>
      </c>
      <c r="AN223" s="49">
        <f t="shared" ref="AN223:BB223" si="757">C133</f>
        <v>8.0723118290761078E-2</v>
      </c>
      <c r="AO223" s="68">
        <f t="shared" si="757"/>
        <v>0.23250990224257639</v>
      </c>
      <c r="AP223" s="68">
        <f t="shared" si="757"/>
        <v>0.16448103924074711</v>
      </c>
      <c r="AQ223" s="68">
        <f t="shared" si="757"/>
        <v>0.11718998872140036</v>
      </c>
      <c r="AR223" s="68">
        <f t="shared" si="757"/>
        <v>0.17414907377913211</v>
      </c>
      <c r="AS223" s="68">
        <f t="shared" si="757"/>
        <v>0.14324028665927743</v>
      </c>
      <c r="AT223" s="68">
        <f t="shared" si="757"/>
        <v>0.15240527949855562</v>
      </c>
      <c r="AU223" s="68">
        <f t="shared" si="757"/>
        <v>7.013217859892712E-2</v>
      </c>
      <c r="AV223" s="68">
        <f t="shared" si="757"/>
        <v>7.8139331609843987E-2</v>
      </c>
      <c r="AW223" s="68">
        <f t="shared" si="757"/>
        <v>0.1265350193073487</v>
      </c>
      <c r="AX223" s="68" t="str">
        <f t="shared" si="757"/>
        <v>[-]</v>
      </c>
      <c r="AY223" s="68" t="str">
        <f t="shared" si="757"/>
        <v>[-]</v>
      </c>
      <c r="AZ223" s="68" t="str">
        <f t="shared" si="757"/>
        <v>[-]</v>
      </c>
      <c r="BA223" s="68" t="str">
        <f t="shared" si="757"/>
        <v>[-]</v>
      </c>
      <c r="BB223" s="68" t="str">
        <f t="shared" si="757"/>
        <v>[-]</v>
      </c>
      <c r="BC223" s="46"/>
    </row>
    <row r="224" spans="2:70" ht="15.75" x14ac:dyDescent="0.3">
      <c r="B224" s="97">
        <f t="shared" si="686"/>
        <v>5</v>
      </c>
      <c r="C224" s="42">
        <f t="shared" si="688"/>
        <v>-0.14413722286807057</v>
      </c>
      <c r="D224" s="42">
        <f t="shared" si="689"/>
        <v>0.22954862401169843</v>
      </c>
      <c r="E224" s="42">
        <f t="shared" si="690"/>
        <v>-1.6570915541247622</v>
      </c>
      <c r="F224" s="42">
        <f t="shared" si="691"/>
        <v>-1.6506774379018152E-2</v>
      </c>
      <c r="G224" s="42">
        <f t="shared" si="692"/>
        <v>-2.1730022869131842</v>
      </c>
      <c r="H224" s="42" t="str">
        <f t="shared" si="693"/>
        <v>[-]</v>
      </c>
      <c r="I224" s="42">
        <f t="shared" si="694"/>
        <v>0.69716447207342691</v>
      </c>
      <c r="J224" s="42">
        <f t="shared" si="695"/>
        <v>-0.76798533444071648</v>
      </c>
      <c r="K224" s="42">
        <f t="shared" si="696"/>
        <v>0.6673223983796811</v>
      </c>
      <c r="L224" s="42">
        <f t="shared" si="697"/>
        <v>-0.45901186698730545</v>
      </c>
      <c r="M224" s="42" t="str">
        <f t="shared" si="698"/>
        <v>[-]</v>
      </c>
      <c r="N224" s="42" t="str">
        <f t="shared" si="699"/>
        <v>[-]</v>
      </c>
      <c r="O224" s="42" t="str">
        <f t="shared" si="700"/>
        <v>[-]</v>
      </c>
      <c r="P224" s="42" t="str">
        <f t="shared" si="701"/>
        <v>[-]</v>
      </c>
      <c r="Q224" s="42" t="str">
        <f t="shared" si="702"/>
        <v>[-]</v>
      </c>
      <c r="U224" s="135"/>
      <c r="V224" s="191">
        <f t="shared" si="744"/>
        <v>-7.5525964478195096E-2</v>
      </c>
      <c r="W224" s="133">
        <f t="shared" si="726"/>
        <v>5.8618351316896584E-2</v>
      </c>
      <c r="X224" s="205">
        <f t="shared" si="727"/>
        <v>-21.980070502950873</v>
      </c>
      <c r="Y224" s="133">
        <f t="shared" si="728"/>
        <v>291.02667744543248</v>
      </c>
      <c r="Z224" s="133">
        <f t="shared" si="745"/>
        <v>4.5869704760141856E-2</v>
      </c>
      <c r="AA224" s="133">
        <f t="shared" si="729"/>
        <v>-3.4643536923397705E-3</v>
      </c>
      <c r="AB224" s="203">
        <f t="shared" si="730"/>
        <v>1.0582714970084577</v>
      </c>
      <c r="AC224" s="133">
        <f t="shared" si="746"/>
        <v>6.0302060076277253E-2</v>
      </c>
      <c r="AD224" s="203">
        <f t="shared" si="739"/>
        <v>3.2784977089214021E-3</v>
      </c>
      <c r="AE224" s="133">
        <f t="shared" si="731"/>
        <v>3.6420800228518738E-3</v>
      </c>
      <c r="AF224" s="133">
        <f t="shared" si="747"/>
        <v>0.1145163343618962</v>
      </c>
      <c r="AG224" s="133">
        <f t="shared" si="748"/>
        <v>0.12069929615125141</v>
      </c>
      <c r="AH224" s="134">
        <f t="shared" si="749"/>
        <v>0.52658042551126194</v>
      </c>
      <c r="AI224" s="150"/>
      <c r="AL224" s="60" t="s">
        <v>109</v>
      </c>
      <c r="AM224" s="79">
        <f t="shared" si="754"/>
        <v>10</v>
      </c>
      <c r="AN224" s="49">
        <f t="shared" ref="AN224:BB224" si="758">C155</f>
        <v>1.2674733648616374</v>
      </c>
      <c r="AO224" s="68">
        <f t="shared" si="758"/>
        <v>0.43342885875846709</v>
      </c>
      <c r="AP224" s="68">
        <f t="shared" si="758"/>
        <v>0.44988948122924544</v>
      </c>
      <c r="AQ224" s="68">
        <f t="shared" si="758"/>
        <v>0.61102319567443086</v>
      </c>
      <c r="AR224" s="68">
        <f t="shared" si="758"/>
        <v>0.42974828652443459</v>
      </c>
      <c r="AS224" s="68">
        <f t="shared" si="758"/>
        <v>0.46267678356410874</v>
      </c>
      <c r="AT224" s="68">
        <f t="shared" si="758"/>
        <v>0.43019746409517717</v>
      </c>
      <c r="AU224" s="68">
        <f t="shared" si="758"/>
        <v>2.1130605699453029</v>
      </c>
      <c r="AV224" s="68">
        <f t="shared" si="758"/>
        <v>1.2009588076921143</v>
      </c>
      <c r="AW224" s="68">
        <f t="shared" si="758"/>
        <v>0.56853524361496111</v>
      </c>
      <c r="AX224" s="68" t="str">
        <f t="shared" si="758"/>
        <v>[-]</v>
      </c>
      <c r="AY224" s="68" t="str">
        <f t="shared" si="758"/>
        <v>[-]</v>
      </c>
      <c r="AZ224" s="68" t="str">
        <f t="shared" si="758"/>
        <v>[-]</v>
      </c>
      <c r="BA224" s="68" t="str">
        <f t="shared" si="758"/>
        <v>[-]</v>
      </c>
      <c r="BB224" s="68" t="str">
        <f t="shared" si="758"/>
        <v>[-]</v>
      </c>
      <c r="BC224" s="46"/>
      <c r="BH224" s="15"/>
      <c r="BI224" s="79"/>
      <c r="BJ224" s="79"/>
      <c r="BK224" s="79"/>
      <c r="BL224" s="79"/>
      <c r="BM224" s="79"/>
      <c r="BN224" s="79"/>
      <c r="BO224" s="79"/>
      <c r="BP224" s="79"/>
      <c r="BQ224" s="79"/>
      <c r="BR224" s="79"/>
    </row>
    <row r="225" spans="2:70" ht="16.5" thickBot="1" x14ac:dyDescent="0.35">
      <c r="B225" s="98">
        <f t="shared" si="686"/>
        <v>2</v>
      </c>
      <c r="C225" s="43">
        <f t="shared" si="688"/>
        <v>1.0524652584900076</v>
      </c>
      <c r="D225" s="43">
        <f t="shared" si="689"/>
        <v>0.86824896685513597</v>
      </c>
      <c r="E225" s="43">
        <f t="shared" si="690"/>
        <v>-0.6794294352204181</v>
      </c>
      <c r="F225" s="43">
        <f t="shared" si="691"/>
        <v>0.16617830385307714</v>
      </c>
      <c r="G225" s="43">
        <f t="shared" si="692"/>
        <v>-2.2980904909217821</v>
      </c>
      <c r="H225" s="43" t="str">
        <f t="shared" si="693"/>
        <v>[-]</v>
      </c>
      <c r="I225" s="43">
        <f t="shared" si="694"/>
        <v>0.29736702857511776</v>
      </c>
      <c r="J225" s="43">
        <f t="shared" si="695"/>
        <v>-0.71569606584795975</v>
      </c>
      <c r="K225" s="43">
        <f t="shared" si="696"/>
        <v>2.4741333628109876</v>
      </c>
      <c r="L225" s="43">
        <f t="shared" si="697"/>
        <v>1.1831983393968668</v>
      </c>
      <c r="M225" s="43" t="str">
        <f t="shared" si="698"/>
        <v>[-]</v>
      </c>
      <c r="N225" s="43" t="str">
        <f t="shared" si="699"/>
        <v>[-]</v>
      </c>
      <c r="O225" s="43" t="str">
        <f t="shared" si="700"/>
        <v>[-]</v>
      </c>
      <c r="P225" s="43" t="str">
        <f t="shared" si="701"/>
        <v>[-]</v>
      </c>
      <c r="Q225" s="43" t="str">
        <f t="shared" si="702"/>
        <v>[-]</v>
      </c>
      <c r="U225" s="135"/>
      <c r="V225" s="191">
        <f t="shared" si="744"/>
        <v>0.102428163211744</v>
      </c>
      <c r="W225" s="133">
        <f t="shared" si="726"/>
        <v>6.3003527238119333E-2</v>
      </c>
      <c r="X225" s="205">
        <f t="shared" si="727"/>
        <v>25.804155882594706</v>
      </c>
      <c r="Y225" s="133">
        <f t="shared" si="728"/>
        <v>251.92442267319802</v>
      </c>
      <c r="Z225" s="133">
        <f t="shared" si="745"/>
        <v>5.9003317495773762E-2</v>
      </c>
      <c r="AA225" s="133">
        <f t="shared" si="729"/>
        <v>6.0436014344914654E-3</v>
      </c>
      <c r="AB225" s="203">
        <f t="shared" si="730"/>
        <v>0.12009404937207915</v>
      </c>
      <c r="AC225" s="133">
        <f t="shared" si="746"/>
        <v>2.1833613010467059E-2</v>
      </c>
      <c r="AD225" s="203">
        <f t="shared" si="739"/>
        <v>3.7352340536070537E-3</v>
      </c>
      <c r="AE225" s="133">
        <f t="shared" si="731"/>
        <v>4.3356469929755302E-3</v>
      </c>
      <c r="AF225" s="133">
        <f t="shared" si="747"/>
        <v>0.12223312241135058</v>
      </c>
      <c r="AG225" s="133">
        <f t="shared" si="748"/>
        <v>0.13169126004371787</v>
      </c>
      <c r="AH225" s="134">
        <f t="shared" si="749"/>
        <v>0.1786227217283258</v>
      </c>
      <c r="AI225" s="150"/>
      <c r="AL225" s="60" t="s">
        <v>113</v>
      </c>
      <c r="AM225" s="79">
        <f t="shared" si="754"/>
        <v>10</v>
      </c>
      <c r="AN225" s="49">
        <f t="shared" ref="AN225:BB225" si="759">C178</f>
        <v>-5.0524186914567282E-2</v>
      </c>
      <c r="AO225" s="68">
        <f t="shared" si="759"/>
        <v>4.9288824995420588E-2</v>
      </c>
      <c r="AP225" s="68">
        <f t="shared" si="759"/>
        <v>4.1320409220048482E-2</v>
      </c>
      <c r="AQ225" s="68">
        <f t="shared" si="759"/>
        <v>-2.0826337527229219E-2</v>
      </c>
      <c r="AR225" s="68">
        <f t="shared" si="759"/>
        <v>-7.0836007495074127E-2</v>
      </c>
      <c r="AS225" s="68">
        <f t="shared" si="759"/>
        <v>3.2560322969817423E-2</v>
      </c>
      <c r="AT225" s="68">
        <f t="shared" si="759"/>
        <v>0.2051639925049259</v>
      </c>
      <c r="AU225" s="68">
        <f t="shared" si="759"/>
        <v>-3.8593763554703522E-3</v>
      </c>
      <c r="AV225" s="68">
        <f t="shared" si="759"/>
        <v>-4.8622274981415664E-3</v>
      </c>
      <c r="AW225" s="68">
        <f t="shared" si="759"/>
        <v>5.2498309678037716E-3</v>
      </c>
      <c r="AX225" s="68" t="str">
        <f t="shared" si="759"/>
        <v>[-]</v>
      </c>
      <c r="AY225" s="68" t="str">
        <f t="shared" si="759"/>
        <v>[-]</v>
      </c>
      <c r="AZ225" s="68" t="str">
        <f t="shared" si="759"/>
        <v>[-]</v>
      </c>
      <c r="BA225" s="68" t="str">
        <f t="shared" si="759"/>
        <v>[-]</v>
      </c>
      <c r="BB225" s="68" t="str">
        <f t="shared" si="759"/>
        <v>[-]</v>
      </c>
      <c r="BC225" s="46"/>
      <c r="BE225" s="46"/>
      <c r="BF225" s="46"/>
      <c r="BG225" s="46"/>
    </row>
    <row r="226" spans="2:70" ht="15.75" x14ac:dyDescent="0.3">
      <c r="B226" s="1"/>
      <c r="U226" s="135"/>
      <c r="V226" s="191">
        <f t="shared" si="744"/>
        <v>0.12388646048403212</v>
      </c>
      <c r="W226" s="133">
        <f t="shared" si="726"/>
        <v>6.2649820430708339E-2</v>
      </c>
      <c r="X226" s="205">
        <f t="shared" si="727"/>
        <v>31.563429422683345</v>
      </c>
      <c r="Y226" s="133">
        <f t="shared" si="728"/>
        <v>254.77707006369428</v>
      </c>
      <c r="Z226" s="133">
        <f t="shared" si="745"/>
        <v>6.015375097483263E-2</v>
      </c>
      <c r="AA226" s="133">
        <f t="shared" si="729"/>
        <v>7.4522352931099111E-3</v>
      </c>
      <c r="AB226" s="203">
        <f t="shared" si="730"/>
        <v>0.15404819264681219</v>
      </c>
      <c r="AC226" s="133">
        <f t="shared" si="746"/>
        <v>2.4589411463854474E-2</v>
      </c>
      <c r="AD226" s="203">
        <f t="shared" si="739"/>
        <v>3.6888965274237814E-3</v>
      </c>
      <c r="AE226" s="133">
        <f t="shared" si="731"/>
        <v>4.2397550635228359E-3</v>
      </c>
      <c r="AF226" s="133">
        <f t="shared" si="747"/>
        <v>0.12147257348757837</v>
      </c>
      <c r="AG226" s="133">
        <f t="shared" si="748"/>
        <v>0.13022680313242488</v>
      </c>
      <c r="AH226" s="134">
        <f t="shared" si="749"/>
        <v>0.20242768188630628</v>
      </c>
      <c r="AI226" s="150"/>
      <c r="AL226" s="60" t="s">
        <v>110</v>
      </c>
      <c r="AM226" s="79">
        <f t="shared" si="754"/>
        <v>10</v>
      </c>
      <c r="AN226" s="49">
        <f t="shared" ref="AN226:BB226" si="760">C200</f>
        <v>7.2939180471612033E-2</v>
      </c>
      <c r="AO226" s="68">
        <f t="shared" si="760"/>
        <v>0.22992337171792393</v>
      </c>
      <c r="AP226" s="68">
        <f t="shared" si="760"/>
        <v>0.16080396292070159</v>
      </c>
      <c r="AQ226" s="68">
        <f t="shared" si="760"/>
        <v>0.11197051253704311</v>
      </c>
      <c r="AR226" s="68">
        <f t="shared" si="760"/>
        <v>0.17068040930175843</v>
      </c>
      <c r="AS226" s="68">
        <f t="shared" si="760"/>
        <v>0.13900245301259312</v>
      </c>
      <c r="AT226" s="68">
        <f t="shared" si="760"/>
        <v>0.14842934831197988</v>
      </c>
      <c r="AU226" s="68">
        <f t="shared" si="760"/>
        <v>6.1011676721083451E-2</v>
      </c>
      <c r="AV226" s="68">
        <f t="shared" si="760"/>
        <v>7.0068947228564438E-2</v>
      </c>
      <c r="AW226" s="68">
        <f t="shared" si="760"/>
        <v>0.12171693938148992</v>
      </c>
      <c r="AX226" s="68" t="str">
        <f t="shared" si="760"/>
        <v>[-]</v>
      </c>
      <c r="AY226" s="68" t="str">
        <f t="shared" si="760"/>
        <v>[-]</v>
      </c>
      <c r="AZ226" s="68" t="str">
        <f t="shared" si="760"/>
        <v>[-]</v>
      </c>
      <c r="BA226" s="68" t="str">
        <f t="shared" si="760"/>
        <v>[-]</v>
      </c>
      <c r="BB226" s="68" t="str">
        <f t="shared" si="760"/>
        <v>[-]</v>
      </c>
      <c r="BC226" s="46"/>
      <c r="BE226" s="46"/>
      <c r="BF226" s="46"/>
      <c r="BG226" s="46"/>
      <c r="BH226" s="48" t="s">
        <v>45</v>
      </c>
      <c r="BI226" s="48">
        <v>1</v>
      </c>
      <c r="BJ226" s="48">
        <v>2</v>
      </c>
      <c r="BK226" s="48">
        <v>3</v>
      </c>
      <c r="BL226" s="48">
        <v>4</v>
      </c>
      <c r="BM226" s="48">
        <v>5</v>
      </c>
      <c r="BN226" s="48">
        <v>6</v>
      </c>
      <c r="BO226" s="48">
        <v>7</v>
      </c>
      <c r="BP226" s="48">
        <v>8</v>
      </c>
      <c r="BQ226" s="48">
        <v>9</v>
      </c>
      <c r="BR226" s="48">
        <v>10</v>
      </c>
    </row>
    <row r="227" spans="2:70" ht="15.75" x14ac:dyDescent="0.3">
      <c r="B227" s="10"/>
      <c r="U227" s="135"/>
      <c r="V227" s="191">
        <f t="shared" si="744"/>
        <v>0.11242424132130473</v>
      </c>
      <c r="W227" s="133">
        <f t="shared" si="726"/>
        <v>6.2915286960589581E-2</v>
      </c>
      <c r="X227" s="205">
        <f t="shared" si="727"/>
        <v>28.40191359696119</v>
      </c>
      <c r="Y227" s="133">
        <f t="shared" si="728"/>
        <v>252.63157894736841</v>
      </c>
      <c r="Z227" s="133">
        <f t="shared" si="745"/>
        <v>6.1620629256483095E-2</v>
      </c>
      <c r="AA227" s="133">
        <f t="shared" si="729"/>
        <v>6.9276524939015059E-3</v>
      </c>
      <c r="AB227" s="203">
        <f t="shared" si="730"/>
        <v>1.2859915945321588E-2</v>
      </c>
      <c r="AC227" s="133">
        <f t="shared" si="746"/>
        <v>7.1346922813973757E-3</v>
      </c>
      <c r="AD227" s="203">
        <f t="shared" si="739"/>
        <v>3.7144183425264214E-3</v>
      </c>
      <c r="AE227" s="133">
        <f t="shared" si="731"/>
        <v>4.3990762293316891E-3</v>
      </c>
      <c r="AF227" s="133">
        <f t="shared" si="747"/>
        <v>0.12189205622232191</v>
      </c>
      <c r="AG227" s="133">
        <f t="shared" si="748"/>
        <v>0.13265106451637226</v>
      </c>
      <c r="AH227" s="134">
        <f t="shared" si="749"/>
        <v>5.8532873285722868E-2</v>
      </c>
      <c r="AI227" s="150"/>
      <c r="AL227" s="15" t="s">
        <v>111</v>
      </c>
      <c r="AM227" s="79">
        <f t="shared" si="754"/>
        <v>10</v>
      </c>
      <c r="AN227" s="49">
        <f t="shared" ref="AN227:BB227" si="761">C222</f>
        <v>-0.69268925957059968</v>
      </c>
      <c r="AO227" s="68">
        <f t="shared" si="761"/>
        <v>0.21437066022104714</v>
      </c>
      <c r="AP227" s="68">
        <f t="shared" si="761"/>
        <v>0.25696138620927589</v>
      </c>
      <c r="AQ227" s="68">
        <f t="shared" si="761"/>
        <v>-0.18599841204030623</v>
      </c>
      <c r="AR227" s="68">
        <f t="shared" si="761"/>
        <v>-0.41502131255051039</v>
      </c>
      <c r="AS227" s="68">
        <f t="shared" si="761"/>
        <v>0.23424279402369666</v>
      </c>
      <c r="AT227" s="68">
        <f t="shared" si="761"/>
        <v>1.3822333307945065</v>
      </c>
      <c r="AU227" s="68">
        <f t="shared" si="761"/>
        <v>-6.3256356207248607E-2</v>
      </c>
      <c r="AV227" s="68">
        <f t="shared" si="761"/>
        <v>-6.9392044414211235E-2</v>
      </c>
      <c r="AW227" s="68">
        <f t="shared" si="761"/>
        <v>4.3131473683786524E-2</v>
      </c>
      <c r="AX227" s="68" t="str">
        <f t="shared" si="761"/>
        <v>[-]</v>
      </c>
      <c r="AY227" s="68" t="str">
        <f t="shared" si="761"/>
        <v>[-]</v>
      </c>
      <c r="AZ227" s="68" t="str">
        <f t="shared" si="761"/>
        <v>[-]</v>
      </c>
      <c r="BA227" s="68" t="str">
        <f t="shared" si="761"/>
        <v>[-]</v>
      </c>
      <c r="BB227" s="68" t="str">
        <f t="shared" si="761"/>
        <v>[-]</v>
      </c>
      <c r="BC227" s="46"/>
      <c r="BD227" s="48">
        <f>B23</f>
        <v>10</v>
      </c>
      <c r="BE227" s="26"/>
      <c r="BF227" s="26"/>
      <c r="BG227" s="46"/>
      <c r="BH227" s="48">
        <f>BD227</f>
        <v>10</v>
      </c>
      <c r="BI227" s="120" t="str">
        <f t="shared" ref="BI227:BR227" si="762">C$29</f>
        <v>Lab A</v>
      </c>
      <c r="BJ227" s="120" t="str">
        <f t="shared" si="762"/>
        <v>Lab B</v>
      </c>
      <c r="BK227" s="120" t="str">
        <f t="shared" si="762"/>
        <v>Lab C</v>
      </c>
      <c r="BL227" s="120" t="str">
        <f t="shared" si="762"/>
        <v>Lab D</v>
      </c>
      <c r="BM227" s="120" t="str">
        <f t="shared" si="762"/>
        <v>Lab E</v>
      </c>
      <c r="BN227" s="120" t="str">
        <f t="shared" si="762"/>
        <v>Lab F</v>
      </c>
      <c r="BO227" s="120" t="str">
        <f t="shared" si="762"/>
        <v>Lab G</v>
      </c>
      <c r="BP227" s="120" t="str">
        <f t="shared" si="762"/>
        <v>Lab H</v>
      </c>
      <c r="BQ227" s="120" t="str">
        <f t="shared" si="762"/>
        <v>Lab I</v>
      </c>
      <c r="BR227" s="120" t="str">
        <f t="shared" si="762"/>
        <v>Lab J</v>
      </c>
    </row>
    <row r="228" spans="2:70" ht="15.75" x14ac:dyDescent="0.3">
      <c r="B228" s="10"/>
      <c r="U228" s="135"/>
      <c r="V228" s="191">
        <f t="shared" si="744"/>
        <v>8.304201053393484E-2</v>
      </c>
      <c r="W228" s="133">
        <f t="shared" si="726"/>
        <v>6.2738434082395697E-2</v>
      </c>
      <c r="X228" s="205">
        <f t="shared" si="727"/>
        <v>21.097476211867715</v>
      </c>
      <c r="Y228" s="133">
        <f t="shared" si="728"/>
        <v>254.05786873676792</v>
      </c>
      <c r="Z228" s="133">
        <f t="shared" si="745"/>
        <v>6.4452533571393425E-2</v>
      </c>
      <c r="AA228" s="133">
        <f t="shared" si="729"/>
        <v>5.3522679717744421E-3</v>
      </c>
      <c r="AB228" s="203">
        <f t="shared" si="730"/>
        <v>9.6928845011778099E-3</v>
      </c>
      <c r="AC228" s="133">
        <f t="shared" si="746"/>
        <v>6.1767524139957758E-3</v>
      </c>
      <c r="AD228" s="203">
        <f t="shared" si="739"/>
        <v>3.6824187775814864E-3</v>
      </c>
      <c r="AE228" s="133">
        <f t="shared" si="731"/>
        <v>4.7590028045678828E-3</v>
      </c>
      <c r="AF228" s="133">
        <f t="shared" si="747"/>
        <v>0.12136587292285235</v>
      </c>
      <c r="AG228" s="133">
        <f t="shared" si="748"/>
        <v>0.13797105210250277</v>
      </c>
      <c r="AH228" s="134">
        <f t="shared" si="749"/>
        <v>5.0893651281378759E-2</v>
      </c>
      <c r="AI228" s="150"/>
      <c r="AL228" s="102" t="s">
        <v>53</v>
      </c>
      <c r="AM228" s="124"/>
      <c r="AN228" s="124" t="str">
        <f t="shared" ref="AN228" si="763">IF(AN227="[-]","[-]",IF(ABS(AN227)&lt;=1,"pass","X"))</f>
        <v>pass</v>
      </c>
      <c r="AO228" s="124" t="str">
        <f t="shared" ref="AO228" si="764">IF(AO227="[-]","[-]",IF(ABS(AO227)&lt;=1,"pass","X"))</f>
        <v>pass</v>
      </c>
      <c r="AP228" s="124" t="str">
        <f t="shared" ref="AP228" si="765">IF(AP227="[-]","[-]",IF(ABS(AP227)&lt;=1,"pass","X"))</f>
        <v>pass</v>
      </c>
      <c r="AQ228" s="124" t="str">
        <f t="shared" ref="AQ228" si="766">IF(AQ227="[-]","[-]",IF(ABS(AQ227)&lt;=1,"pass","X"))</f>
        <v>pass</v>
      </c>
      <c r="AR228" s="124" t="str">
        <f t="shared" ref="AR228" si="767">IF(AR227="[-]","[-]",IF(ABS(AR227)&lt;=1,"pass","X"))</f>
        <v>pass</v>
      </c>
      <c r="AS228" s="124" t="str">
        <f t="shared" ref="AS228" si="768">IF(AS227="[-]","[-]",IF(ABS(AS227)&lt;=1,"pass","X"))</f>
        <v>pass</v>
      </c>
      <c r="AT228" s="124" t="str">
        <f t="shared" ref="AT228" si="769">IF(AT227="[-]","[-]",IF(ABS(AT227)&lt;=1,"pass","X"))</f>
        <v>X</v>
      </c>
      <c r="AU228" s="124" t="str">
        <f t="shared" ref="AU228" si="770">IF(AU227="[-]","[-]",IF(ABS(AU227)&lt;=1,"pass","X"))</f>
        <v>pass</v>
      </c>
      <c r="AV228" s="124" t="str">
        <f t="shared" ref="AV228" si="771">IF(AV227="[-]","[-]",IF(ABS(AV227)&lt;=1,"pass","X"))</f>
        <v>pass</v>
      </c>
      <c r="AW228" s="124" t="str">
        <f t="shared" ref="AW228" si="772">IF(AW227="[-]","[-]",IF(ABS(AW227)&lt;=1,"pass","X"))</f>
        <v>pass</v>
      </c>
      <c r="AX228" s="124" t="str">
        <f t="shared" ref="AX228" si="773">IF(AX227="[-]","[-]",IF(ABS(AX227)&lt;=1,"pass","X"))</f>
        <v>[-]</v>
      </c>
      <c r="AY228" s="124" t="str">
        <f t="shared" ref="AY228" si="774">IF(AY227="[-]","[-]",IF(ABS(AY227)&lt;=1,"pass","X"))</f>
        <v>[-]</v>
      </c>
      <c r="AZ228" s="124" t="str">
        <f t="shared" ref="AZ228" si="775">IF(AZ227="[-]","[-]",IF(ABS(AZ227)&lt;=1,"pass","X"))</f>
        <v>[-]</v>
      </c>
      <c r="BA228" s="124" t="str">
        <f t="shared" ref="BA228" si="776">IF(BA227="[-]","[-]",IF(ABS(BA227)&lt;=1,"pass","X"))</f>
        <v>[-]</v>
      </c>
      <c r="BB228" s="124" t="str">
        <f t="shared" ref="BB228" si="777">IF(BB227="[-]","[-]",IF(ABS(BB227)&lt;=1,"pass","X"))</f>
        <v>[-]</v>
      </c>
      <c r="BC228" s="46"/>
      <c r="BD228" s="48" t="str">
        <f>BD213</f>
        <v>xCRV</v>
      </c>
      <c r="BE228" s="73" t="s">
        <v>57</v>
      </c>
      <c r="BF228" s="73" t="s">
        <v>58</v>
      </c>
      <c r="BG228" s="46"/>
      <c r="BH228" s="75" t="s">
        <v>54</v>
      </c>
      <c r="BI228" s="128" t="str">
        <f t="shared" ref="BI228:BR229" si="778">AN228</f>
        <v>pass</v>
      </c>
      <c r="BJ228" s="128" t="str">
        <f t="shared" si="778"/>
        <v>pass</v>
      </c>
      <c r="BK228" s="128" t="str">
        <f t="shared" si="778"/>
        <v>pass</v>
      </c>
      <c r="BL228" s="128" t="str">
        <f t="shared" si="778"/>
        <v>pass</v>
      </c>
      <c r="BM228" s="128" t="str">
        <f t="shared" si="778"/>
        <v>pass</v>
      </c>
      <c r="BN228" s="128" t="str">
        <f t="shared" si="778"/>
        <v>pass</v>
      </c>
      <c r="BO228" s="128" t="str">
        <f t="shared" si="778"/>
        <v>X</v>
      </c>
      <c r="BP228" s="128" t="str">
        <f t="shared" si="778"/>
        <v>pass</v>
      </c>
      <c r="BQ228" s="128" t="str">
        <f t="shared" si="778"/>
        <v>pass</v>
      </c>
      <c r="BR228" s="128" t="str">
        <f t="shared" si="778"/>
        <v>pass</v>
      </c>
    </row>
    <row r="229" spans="2:70" x14ac:dyDescent="0.2">
      <c r="B229" s="10"/>
      <c r="U229" s="135"/>
      <c r="V229" s="191">
        <f t="shared" si="744"/>
        <v>5.6085838462877895E-2</v>
      </c>
      <c r="W229" s="133">
        <f t="shared" si="726"/>
        <v>6.326750965367435E-2</v>
      </c>
      <c r="X229" s="205">
        <f t="shared" si="727"/>
        <v>14.011729248186015</v>
      </c>
      <c r="Y229" s="133">
        <f t="shared" si="728"/>
        <v>249.82650936849416</v>
      </c>
      <c r="Z229" s="133">
        <f t="shared" si="745"/>
        <v>7.470423322987052E-2</v>
      </c>
      <c r="AA229" s="133">
        <f t="shared" si="729"/>
        <v>4.189849557423673E-3</v>
      </c>
      <c r="AB229" s="203">
        <f t="shared" si="730"/>
        <v>6.8853997700098106E-3</v>
      </c>
      <c r="AC229" s="133">
        <f t="shared" si="746"/>
        <v>5.2498309678037716E-3</v>
      </c>
      <c r="AD229" s="203">
        <f t="shared" si="739"/>
        <v>3.703753333099323E-3</v>
      </c>
      <c r="AE229" s="133">
        <f t="shared" si="731"/>
        <v>4.4291072398894389E-3</v>
      </c>
      <c r="AF229" s="133">
        <f t="shared" si="747"/>
        <v>0.12171693938148992</v>
      </c>
      <c r="AG229" s="133">
        <f t="shared" si="748"/>
        <v>0.13310307644663122</v>
      </c>
      <c r="AH229" s="134">
        <f t="shared" si="749"/>
        <v>4.3131473683786524E-2</v>
      </c>
      <c r="AI229" s="150"/>
      <c r="AL229" s="102" t="s">
        <v>52</v>
      </c>
      <c r="AM229" s="127"/>
      <c r="AN229" s="124" t="str">
        <f>IF(AN224="[-]","[-]",IF(AND(ABS(AN227)&lt;=1,(AN224&lt;=2)),"pass",(IF(AND(ABS(AN227)&gt;1,(AN224&lt;=2)),"X","?"))))</f>
        <v>pass</v>
      </c>
      <c r="AO229" s="124" t="str">
        <f t="shared" ref="AO229:BB229" si="779">IF(AO224="[-]","[-]",IF(AND(ABS(AO227)&lt;=1,(AO224&lt;=2)),"pass",(IF(AND(ABS(AO227)&gt;1,(AO224&lt;=2)),"X","?"))))</f>
        <v>pass</v>
      </c>
      <c r="AP229" s="124" t="str">
        <f t="shared" si="779"/>
        <v>pass</v>
      </c>
      <c r="AQ229" s="124" t="str">
        <f t="shared" si="779"/>
        <v>pass</v>
      </c>
      <c r="AR229" s="124" t="str">
        <f t="shared" si="779"/>
        <v>pass</v>
      </c>
      <c r="AS229" s="124" t="str">
        <f t="shared" si="779"/>
        <v>pass</v>
      </c>
      <c r="AT229" s="124" t="str">
        <f t="shared" si="779"/>
        <v>X</v>
      </c>
      <c r="AU229" s="124" t="str">
        <f t="shared" si="779"/>
        <v>?</v>
      </c>
      <c r="AV229" s="124" t="str">
        <f t="shared" si="779"/>
        <v>pass</v>
      </c>
      <c r="AW229" s="124" t="str">
        <f t="shared" si="779"/>
        <v>pass</v>
      </c>
      <c r="AX229" s="124" t="str">
        <f t="shared" si="779"/>
        <v>[-]</v>
      </c>
      <c r="AY229" s="124" t="str">
        <f t="shared" si="779"/>
        <v>[-]</v>
      </c>
      <c r="AZ229" s="124" t="str">
        <f t="shared" si="779"/>
        <v>[-]</v>
      </c>
      <c r="BA229" s="124" t="str">
        <f t="shared" si="779"/>
        <v>[-]</v>
      </c>
      <c r="BB229" s="124" t="str">
        <f t="shared" si="779"/>
        <v>[-]</v>
      </c>
      <c r="BC229" s="46"/>
      <c r="BD229" s="48" t="str">
        <f>BD214</f>
        <v>(%)</v>
      </c>
      <c r="BE229" s="48" t="s">
        <v>30</v>
      </c>
      <c r="BF229" s="48" t="s">
        <v>31</v>
      </c>
      <c r="BG229" s="46"/>
      <c r="BH229" s="75" t="s">
        <v>52</v>
      </c>
      <c r="BI229" s="128" t="str">
        <f t="shared" si="778"/>
        <v>pass</v>
      </c>
      <c r="BJ229" s="128" t="str">
        <f t="shared" si="778"/>
        <v>pass</v>
      </c>
      <c r="BK229" s="128" t="str">
        <f t="shared" si="778"/>
        <v>pass</v>
      </c>
      <c r="BL229" s="128" t="str">
        <f t="shared" si="778"/>
        <v>pass</v>
      </c>
      <c r="BM229" s="128" t="str">
        <f t="shared" si="778"/>
        <v>pass</v>
      </c>
      <c r="BN229" s="128" t="str">
        <f t="shared" si="778"/>
        <v>pass</v>
      </c>
      <c r="BO229" s="128" t="str">
        <f t="shared" si="778"/>
        <v>X</v>
      </c>
      <c r="BP229" s="128" t="str">
        <f t="shared" si="778"/>
        <v>?</v>
      </c>
      <c r="BQ229" s="128" t="str">
        <f t="shared" si="778"/>
        <v>pass</v>
      </c>
      <c r="BR229" s="128" t="str">
        <f t="shared" si="778"/>
        <v>pass</v>
      </c>
    </row>
    <row r="230" spans="2:70" ht="15.75" x14ac:dyDescent="0.3">
      <c r="B230" s="10"/>
      <c r="U230" s="135"/>
      <c r="V230" s="191">
        <f t="shared" si="744"/>
        <v>9.4871442219082641E-2</v>
      </c>
      <c r="W230" s="133">
        <f t="shared" si="726"/>
        <v>6.2738434082395697E-2</v>
      </c>
      <c r="X230" s="205">
        <f t="shared" si="727"/>
        <v>24.102836414163558</v>
      </c>
      <c r="Y230" s="133">
        <f t="shared" si="728"/>
        <v>254.05786873676792</v>
      </c>
      <c r="Z230" s="133">
        <f t="shared" si="745"/>
        <v>0.11637047745925762</v>
      </c>
      <c r="AA230" s="133">
        <f t="shared" si="729"/>
        <v>1.1040235028283017E-2</v>
      </c>
      <c r="AB230" s="203">
        <f t="shared" si="730"/>
        <v>6.4992544996715354E-3</v>
      </c>
      <c r="AC230" s="133">
        <f t="shared" si="746"/>
        <v>5.0578441899781779E-3</v>
      </c>
      <c r="AD230" s="203">
        <f t="shared" si="739"/>
        <v>3.4780639817784211E-3</v>
      </c>
      <c r="AE230" s="133">
        <f t="shared" si="731"/>
        <v>4.8678080176366174E-3</v>
      </c>
      <c r="AF230" s="133">
        <f t="shared" si="747"/>
        <v>0.11795022648182446</v>
      </c>
      <c r="AG230" s="133">
        <f t="shared" si="748"/>
        <v>0.13953935670822934</v>
      </c>
      <c r="AH230" s="134">
        <f t="shared" si="749"/>
        <v>4.2881174041302636E-2</v>
      </c>
      <c r="AI230" s="150"/>
      <c r="AL230" s="125" t="s">
        <v>114</v>
      </c>
      <c r="AM230" s="127"/>
      <c r="AN230" s="146">
        <f>IF(AN225="[-]","[-]",AN225/ABS(AN221))</f>
        <v>-1.0104837382913454</v>
      </c>
      <c r="AO230" s="146">
        <f t="shared" ref="AO230:BB230" si="780">IF(AO225="[-]","[-]",AO225/ABS(AO221))</f>
        <v>0.23104136716603399</v>
      </c>
      <c r="AP230" s="146">
        <f t="shared" si="780"/>
        <v>0.27546939480032323</v>
      </c>
      <c r="AQ230" s="146">
        <f t="shared" si="780"/>
        <v>-0.20826337527229216</v>
      </c>
      <c r="AR230" s="146">
        <f t="shared" si="780"/>
        <v>-0.44272504684421327</v>
      </c>
      <c r="AS230" s="146">
        <f t="shared" si="780"/>
        <v>0.25046402284474939</v>
      </c>
      <c r="AT230" s="146">
        <f t="shared" si="780"/>
        <v>1.4654570893208991</v>
      </c>
      <c r="AU230" s="146">
        <f t="shared" si="780"/>
        <v>-0.12864587851567841</v>
      </c>
      <c r="AV230" s="146">
        <f t="shared" si="780"/>
        <v>-9.7244549962831314E-2</v>
      </c>
      <c r="AW230" s="146">
        <f t="shared" si="780"/>
        <v>4.7725736070943381E-2</v>
      </c>
      <c r="AX230" s="146" t="str">
        <f t="shared" si="780"/>
        <v>[-]</v>
      </c>
      <c r="AY230" s="146" t="str">
        <f t="shared" si="780"/>
        <v>[-]</v>
      </c>
      <c r="AZ230" s="146" t="str">
        <f t="shared" si="780"/>
        <v>[-]</v>
      </c>
      <c r="BA230" s="146" t="str">
        <f t="shared" si="780"/>
        <v>[-]</v>
      </c>
      <c r="BB230" s="146" t="str">
        <f t="shared" si="780"/>
        <v>[-]</v>
      </c>
      <c r="BC230" s="46"/>
      <c r="BD230" s="50">
        <f>V45</f>
        <v>5.0836007495074123E-2</v>
      </c>
      <c r="BE230" s="50">
        <f>W45</f>
        <v>1.7292323287472215E-2</v>
      </c>
      <c r="BF230" s="50">
        <f>X45</f>
        <v>3.4584646574944429E-2</v>
      </c>
      <c r="BG230" s="46"/>
      <c r="BH230" s="75" t="s">
        <v>51</v>
      </c>
      <c r="BI230" s="128" t="str">
        <f t="shared" ref="BI230:BR230" si="781">AN232</f>
        <v>pass</v>
      </c>
      <c r="BJ230" s="128" t="str">
        <f t="shared" si="781"/>
        <v>pass</v>
      </c>
      <c r="BK230" s="128" t="str">
        <f t="shared" si="781"/>
        <v>pass</v>
      </c>
      <c r="BL230" s="128" t="str">
        <f t="shared" si="781"/>
        <v>pass</v>
      </c>
      <c r="BM230" s="128" t="str">
        <f t="shared" si="781"/>
        <v>pass</v>
      </c>
      <c r="BN230" s="128" t="str">
        <f t="shared" si="781"/>
        <v>pass</v>
      </c>
      <c r="BO230" s="128" t="str">
        <f t="shared" si="781"/>
        <v>X</v>
      </c>
      <c r="BP230" s="128" t="str">
        <f t="shared" si="781"/>
        <v>pass</v>
      </c>
      <c r="BQ230" s="128" t="str">
        <f t="shared" si="781"/>
        <v>pass</v>
      </c>
      <c r="BR230" s="128" t="str">
        <f t="shared" si="781"/>
        <v>pass</v>
      </c>
    </row>
    <row r="231" spans="2:70" ht="15.75" x14ac:dyDescent="0.3">
      <c r="B231" s="10"/>
      <c r="U231" s="135"/>
      <c r="V231" s="191">
        <f t="shared" si="744"/>
        <v>0.15710861062005604</v>
      </c>
      <c r="W231" s="133">
        <f t="shared" si="726"/>
        <v>6.326750965367435E-2</v>
      </c>
      <c r="X231" s="205">
        <f t="shared" si="727"/>
        <v>39.249895782942531</v>
      </c>
      <c r="Y231" s="133">
        <f t="shared" si="728"/>
        <v>249.82650936849416</v>
      </c>
      <c r="Z231" s="133">
        <f t="shared" si="745"/>
        <v>0.12187021197999376</v>
      </c>
      <c r="AA231" s="133">
        <f t="shared" si="729"/>
        <v>1.914685968014853E-2</v>
      </c>
      <c r="AB231" s="203">
        <f t="shared" si="730"/>
        <v>0.74005931298655603</v>
      </c>
      <c r="AC231" s="133">
        <f t="shared" si="746"/>
        <v>-5.4426950789660034E-2</v>
      </c>
      <c r="AD231" s="203">
        <f t="shared" si="739"/>
        <v>3.5149584014911909E-3</v>
      </c>
      <c r="AE231" s="133">
        <f t="shared" si="731"/>
        <v>4.020745115157159E-3</v>
      </c>
      <c r="AF231" s="133">
        <f t="shared" si="747"/>
        <v>0.11857416921895242</v>
      </c>
      <c r="AG231" s="133">
        <f t="shared" si="748"/>
        <v>0.12681869129047435</v>
      </c>
      <c r="AH231" s="134">
        <f t="shared" si="749"/>
        <v>-0.45901186698730545</v>
      </c>
      <c r="AI231" s="150"/>
      <c r="AL231" s="102" t="s">
        <v>106</v>
      </c>
      <c r="AM231" s="127"/>
      <c r="AN231" s="146">
        <f>IF(AN221="[-]","[-]",NORMDIST(_xlfn.NORM.INV(0.975,AN220,ABS(AN221)/2),$BD$230,$BE$230,TRUE)-NORMDIST(_xlfn.NORM.INV(0.025,AN220,ABS(AN221)/2),$BD$230,$BE$230,TRUE))</f>
        <v>0.46486105160902136</v>
      </c>
      <c r="AO231" s="146">
        <f t="shared" ref="AO231:BB231" si="782">IF(AO221="[-]","[-]",NORMDIST(_xlfn.NORM.INV(0.975,AO220,ABS(AO221)/2),$BD$230,$BE$230,TRUE)-NORMDIST(_xlfn.NORM.INV(0.025,AO220,ABS(AO221)/2),$BD$230,$BE$230,TRUE))</f>
        <v>1</v>
      </c>
      <c r="AP231" s="146">
        <f t="shared" si="782"/>
        <v>0.99999999950558405</v>
      </c>
      <c r="AQ231" s="146">
        <f t="shared" si="782"/>
        <v>0.99999595487118953</v>
      </c>
      <c r="AR231" s="146">
        <f t="shared" si="782"/>
        <v>0.9999996670543273</v>
      </c>
      <c r="AS231" s="146">
        <f t="shared" si="782"/>
        <v>0.99999997925161899</v>
      </c>
      <c r="AT231" s="146">
        <f t="shared" si="782"/>
        <v>4.2394516571064855E-5</v>
      </c>
      <c r="AU231" s="146">
        <f t="shared" si="782"/>
        <v>0.90293758680162028</v>
      </c>
      <c r="AV231" s="146">
        <f t="shared" si="782"/>
        <v>0.99373027843642669</v>
      </c>
      <c r="AW231" s="146">
        <f t="shared" si="782"/>
        <v>0.9999999984565513</v>
      </c>
      <c r="AX231" s="146" t="str">
        <f t="shared" si="782"/>
        <v>[-]</v>
      </c>
      <c r="AY231" s="146" t="str">
        <f t="shared" si="782"/>
        <v>[-]</v>
      </c>
      <c r="AZ231" s="146" t="str">
        <f t="shared" si="782"/>
        <v>[-]</v>
      </c>
      <c r="BA231" s="146" t="str">
        <f t="shared" si="782"/>
        <v>[-]</v>
      </c>
      <c r="BB231" s="146" t="str">
        <f t="shared" si="782"/>
        <v>[-]</v>
      </c>
      <c r="BC231" s="46"/>
      <c r="BE231" s="46"/>
      <c r="BF231" s="46"/>
      <c r="BG231" s="46"/>
    </row>
    <row r="232" spans="2:70" x14ac:dyDescent="0.2">
      <c r="B232" s="10"/>
      <c r="U232" s="135"/>
      <c r="V232" s="191">
        <f t="shared" si="744"/>
        <v>0.24382009635679971</v>
      </c>
      <c r="W232" s="151">
        <f t="shared" si="726"/>
        <v>6.326750965367435E-2</v>
      </c>
      <c r="X232" s="208">
        <f t="shared" si="727"/>
        <v>60.91272358670917</v>
      </c>
      <c r="Y232" s="151">
        <f t="shared" si="728"/>
        <v>249.82650936849416</v>
      </c>
      <c r="Z232" s="133">
        <f t="shared" si="745"/>
        <v>0.18322594341362741</v>
      </c>
      <c r="AA232" s="151">
        <f t="shared" si="729"/>
        <v>4.4674167178176169E-2</v>
      </c>
      <c r="AB232" s="151">
        <f t="shared" si="730"/>
        <v>4.5737985127904039</v>
      </c>
      <c r="AC232" s="133">
        <f t="shared" si="746"/>
        <v>0.1353066851527687</v>
      </c>
      <c r="AD232" s="215">
        <f t="shared" si="739"/>
        <v>3.2693650431693407E-3</v>
      </c>
      <c r="AE232" s="151">
        <f t="shared" si="731"/>
        <v>5.0877721107080998E-3</v>
      </c>
      <c r="AF232" s="133">
        <f t="shared" si="747"/>
        <v>0.11435672333832131</v>
      </c>
      <c r="AG232" s="133">
        <f t="shared" si="748"/>
        <v>0.14265724111601344</v>
      </c>
      <c r="AH232" s="134">
        <f t="shared" si="749"/>
        <v>1.1831983393968668</v>
      </c>
      <c r="AI232" s="150"/>
      <c r="AL232" s="102" t="s">
        <v>51</v>
      </c>
      <c r="AM232" s="125"/>
      <c r="AN232" s="124" t="str">
        <f>IF(AN231="[-]","[-]",IF((AND(AN231&gt;=0.35,ABS(AN227)&lt;=1)),"pass",IF(ABS(AN227)&gt;1,"X","?")))</f>
        <v>pass</v>
      </c>
      <c r="AO232" s="124" t="str">
        <f t="shared" ref="AO232:BB232" si="783">IF(AO231="[-]","[-]",IF((AND(AO231&gt;=0.35,ABS(AO227)&lt;=1)),"pass",IF(ABS(AO227)&gt;1,"X","?")))</f>
        <v>pass</v>
      </c>
      <c r="AP232" s="124" t="str">
        <f t="shared" si="783"/>
        <v>pass</v>
      </c>
      <c r="AQ232" s="124" t="str">
        <f t="shared" si="783"/>
        <v>pass</v>
      </c>
      <c r="AR232" s="124" t="str">
        <f t="shared" si="783"/>
        <v>pass</v>
      </c>
      <c r="AS232" s="124" t="str">
        <f t="shared" si="783"/>
        <v>pass</v>
      </c>
      <c r="AT232" s="124" t="str">
        <f t="shared" si="783"/>
        <v>X</v>
      </c>
      <c r="AU232" s="124" t="str">
        <f t="shared" si="783"/>
        <v>pass</v>
      </c>
      <c r="AV232" s="124" t="str">
        <f t="shared" si="783"/>
        <v>pass</v>
      </c>
      <c r="AW232" s="124" t="str">
        <f t="shared" si="783"/>
        <v>pass</v>
      </c>
      <c r="AX232" s="124" t="str">
        <f t="shared" si="783"/>
        <v>[-]</v>
      </c>
      <c r="AY232" s="124" t="str">
        <f t="shared" si="783"/>
        <v>[-]</v>
      </c>
      <c r="AZ232" s="124" t="str">
        <f t="shared" si="783"/>
        <v>[-]</v>
      </c>
      <c r="BA232" s="124" t="str">
        <f t="shared" si="783"/>
        <v>[-]</v>
      </c>
      <c r="BB232" s="124" t="str">
        <f t="shared" si="783"/>
        <v>[-]</v>
      </c>
      <c r="BC232" s="46"/>
      <c r="BE232" s="46"/>
      <c r="BF232" s="46"/>
      <c r="BG232" s="46"/>
    </row>
    <row r="233" spans="2:70" ht="15" x14ac:dyDescent="0.25">
      <c r="B233" s="10"/>
      <c r="U233" s="131" t="str">
        <f>M29</f>
        <v>Lab K</v>
      </c>
      <c r="V233" s="190" t="str">
        <f t="shared" ref="V233:V234" si="784">IF(M31="[-]","",M31)</f>
        <v/>
      </c>
      <c r="W233" s="131" t="str">
        <f t="shared" ref="W233:W250" si="785">IF(M119="[-]","",M119/2)</f>
        <v/>
      </c>
      <c r="X233" s="206" t="str">
        <f>IF(V233="","",IF(OR(W233&lt;0,M97),"",V233/W233^2))</f>
        <v/>
      </c>
      <c r="Y233" s="131" t="str">
        <f>IF(W233="","",IF(OR(W233&lt;0,M97),"",1/W233^2))</f>
        <v/>
      </c>
      <c r="Z233" s="131" t="str">
        <f t="shared" ref="Z233:Z234" si="786">IF(Y233="","",Y233/X325)</f>
        <v/>
      </c>
      <c r="AA233" s="131" t="str">
        <f>IF(V233="","",IF(OR(W233&lt;0,M97),"",Z233*V233))</f>
        <v/>
      </c>
      <c r="AB233" s="207" t="str">
        <f>IF(V233="","",IF(OR(W233&lt;0,M97),"",(V233-Y325)^2/W233^2))</f>
        <v/>
      </c>
      <c r="AC233" s="131" t="str">
        <f t="shared" ref="AC233:AC234" si="787">IF(V233="","",V233-Y325)</f>
        <v/>
      </c>
      <c r="AD233" s="207" t="str">
        <f>IF(W233="","",IF(W233&lt;0,W233^2+AB325,W233^2-AB325))</f>
        <v/>
      </c>
      <c r="AE233" s="131" t="str">
        <f>IF(W233="","",IF(OR(W233&lt;0,M97),"",AC325+(1-2*Z233)*W233^2))</f>
        <v/>
      </c>
      <c r="AF233" s="131" t="str">
        <f t="shared" si="732"/>
        <v/>
      </c>
      <c r="AG233" s="131" t="str">
        <f t="shared" si="733"/>
        <v/>
      </c>
      <c r="AH233" s="132" t="str">
        <f t="shared" si="734"/>
        <v/>
      </c>
      <c r="AI233" s="150"/>
      <c r="AL233" s="58"/>
      <c r="AM233" s="62"/>
      <c r="AN233" s="156">
        <f>AN218+$AO$3</f>
        <v>1.7500000000000007</v>
      </c>
      <c r="AO233" s="156">
        <f t="shared" ref="AO233:BB233" si="788">AO218+$AO$3</f>
        <v>2.7499999999999973</v>
      </c>
      <c r="AP233" s="156">
        <f t="shared" si="788"/>
        <v>3.7499999999999973</v>
      </c>
      <c r="AQ233" s="156">
        <f t="shared" si="788"/>
        <v>4.7499999999999973</v>
      </c>
      <c r="AR233" s="156">
        <f t="shared" si="788"/>
        <v>5.7499999999999973</v>
      </c>
      <c r="AS233" s="156">
        <f t="shared" si="788"/>
        <v>6.7499999999999973</v>
      </c>
      <c r="AT233" s="156">
        <f t="shared" si="788"/>
        <v>7.7499999999999973</v>
      </c>
      <c r="AU233" s="156">
        <f t="shared" si="788"/>
        <v>8.7500000000000107</v>
      </c>
      <c r="AV233" s="156">
        <f t="shared" si="788"/>
        <v>9.7500000000000107</v>
      </c>
      <c r="AW233" s="156">
        <f t="shared" si="788"/>
        <v>10.750000000000011</v>
      </c>
      <c r="AX233" s="156">
        <f t="shared" si="788"/>
        <v>11.750000000000011</v>
      </c>
      <c r="AY233" s="156">
        <f t="shared" si="788"/>
        <v>12.750000000000011</v>
      </c>
      <c r="AZ233" s="156">
        <f t="shared" si="788"/>
        <v>13.750000000000011</v>
      </c>
      <c r="BA233" s="156">
        <f t="shared" si="788"/>
        <v>14.750000000000011</v>
      </c>
      <c r="BB233" s="156">
        <f t="shared" si="788"/>
        <v>15.750000000000011</v>
      </c>
      <c r="BC233" s="46"/>
      <c r="BE233" s="46"/>
      <c r="BF233" s="46"/>
      <c r="BG233" s="46"/>
    </row>
    <row r="234" spans="2:70" ht="15" x14ac:dyDescent="0.25">
      <c r="B234" s="10"/>
      <c r="U234" s="135"/>
      <c r="V234" s="191" t="str">
        <f t="shared" si="784"/>
        <v/>
      </c>
      <c r="W234" s="133" t="str">
        <f t="shared" si="785"/>
        <v/>
      </c>
      <c r="X234" s="205" t="str">
        <f t="shared" ref="X234:X250" si="789">IF(V234="","",IF(OR(W234&lt;0,M98),"",V234/W234^2))</f>
        <v/>
      </c>
      <c r="Y234" s="133" t="str">
        <f t="shared" ref="Y234:Y250" si="790">IF(W234="","",IF(OR(W234&lt;0,M98),"",1/W234^2))</f>
        <v/>
      </c>
      <c r="Z234" s="133" t="str">
        <f t="shared" si="786"/>
        <v/>
      </c>
      <c r="AA234" s="133" t="str">
        <f t="shared" ref="AA234:AA250" si="791">IF(V234="","",IF(OR(W234&lt;0,M98),"",Z234*V234))</f>
        <v/>
      </c>
      <c r="AB234" s="203" t="str">
        <f t="shared" ref="AB234:AB250" si="792">IF(V234="","",IF(OR(W234&lt;0,M98),"",(V234-Y326)^2/W234^2))</f>
        <v/>
      </c>
      <c r="AC234" s="133" t="str">
        <f t="shared" si="787"/>
        <v/>
      </c>
      <c r="AD234" s="203" t="str">
        <f t="shared" ref="AD234:AD250" si="793">IF(W234="","",IF(W234&lt;0,W234^2+AB326,W234^2-AB326))</f>
        <v/>
      </c>
      <c r="AE234" s="133" t="str">
        <f t="shared" ref="AE234:AE250" si="794">IF(W234="","",IF(OR(W234&lt;0,M98),"",AC326+(1-2*Z234)*W234^2))</f>
        <v/>
      </c>
      <c r="AF234" s="133" t="str">
        <f t="shared" si="732"/>
        <v/>
      </c>
      <c r="AG234" s="133" t="str">
        <f t="shared" si="733"/>
        <v/>
      </c>
      <c r="AH234" s="134" t="str">
        <f t="shared" si="734"/>
        <v/>
      </c>
      <c r="AI234" s="150"/>
      <c r="AL234" s="114"/>
      <c r="AM234" s="115" t="str">
        <f t="shared" ref="AM234:BB234" si="795">B$29</f>
        <v>Set Point</v>
      </c>
      <c r="AN234" s="115" t="str">
        <f t="shared" si="795"/>
        <v>Lab A</v>
      </c>
      <c r="AO234" s="115" t="str">
        <f t="shared" si="795"/>
        <v>Lab B</v>
      </c>
      <c r="AP234" s="115" t="str">
        <f t="shared" si="795"/>
        <v>Lab C</v>
      </c>
      <c r="AQ234" s="115" t="str">
        <f t="shared" si="795"/>
        <v>Lab D</v>
      </c>
      <c r="AR234" s="115" t="str">
        <f t="shared" si="795"/>
        <v>Lab E</v>
      </c>
      <c r="AS234" s="115" t="str">
        <f t="shared" si="795"/>
        <v>Lab F</v>
      </c>
      <c r="AT234" s="115" t="str">
        <f t="shared" si="795"/>
        <v>Lab G</v>
      </c>
      <c r="AU234" s="115" t="str">
        <f t="shared" si="795"/>
        <v>Lab H</v>
      </c>
      <c r="AV234" s="115" t="str">
        <f t="shared" si="795"/>
        <v>Lab I</v>
      </c>
      <c r="AW234" s="115" t="str">
        <f t="shared" si="795"/>
        <v>Lab J</v>
      </c>
      <c r="AX234" s="115" t="str">
        <f t="shared" si="795"/>
        <v>Lab K</v>
      </c>
      <c r="AY234" s="115" t="str">
        <f t="shared" si="795"/>
        <v>Lab L</v>
      </c>
      <c r="AZ234" s="115" t="str">
        <f t="shared" si="795"/>
        <v>Lab M</v>
      </c>
      <c r="BA234" s="115" t="str">
        <f t="shared" si="795"/>
        <v>Lab N</v>
      </c>
      <c r="BB234" s="115" t="str">
        <f t="shared" si="795"/>
        <v>Lab O</v>
      </c>
      <c r="BC234" s="46"/>
    </row>
    <row r="235" spans="2:70" ht="15.75" x14ac:dyDescent="0.3">
      <c r="B235" s="10"/>
      <c r="U235" s="135"/>
      <c r="V235" s="191" t="str">
        <f t="shared" ref="V235:V250" si="796">IF(M33="[-]","",M33)</f>
        <v/>
      </c>
      <c r="W235" s="133" t="str">
        <f t="shared" si="785"/>
        <v/>
      </c>
      <c r="X235" s="205" t="str">
        <f t="shared" si="789"/>
        <v/>
      </c>
      <c r="Y235" s="133" t="str">
        <f t="shared" si="790"/>
        <v/>
      </c>
      <c r="Z235" s="133" t="str">
        <f t="shared" ref="Z235:Z250" si="797">IF(Y235="","",Y235/X327)</f>
        <v/>
      </c>
      <c r="AA235" s="133" t="str">
        <f t="shared" si="791"/>
        <v/>
      </c>
      <c r="AB235" s="203" t="str">
        <f t="shared" si="792"/>
        <v/>
      </c>
      <c r="AC235" s="133" t="str">
        <f t="shared" ref="AC235:AC250" si="798">IF(V235="","",V235-Y327)</f>
        <v/>
      </c>
      <c r="AD235" s="203" t="str">
        <f t="shared" si="793"/>
        <v/>
      </c>
      <c r="AE235" s="133" t="str">
        <f t="shared" si="794"/>
        <v/>
      </c>
      <c r="AF235" s="133" t="str">
        <f t="shared" ref="AF235:AF250" si="799">IF(AD235="","",2*SQRT(AD235))</f>
        <v/>
      </c>
      <c r="AG235" s="133" t="str">
        <f t="shared" ref="AG235:AG250" si="800">IF(AE235="","",2*SQRT(AE235))</f>
        <v/>
      </c>
      <c r="AH235" s="134" t="str">
        <f t="shared" ref="AH235:AH250" si="801">IF(V235="","",AC235/AF235)</f>
        <v/>
      </c>
      <c r="AI235" s="150"/>
      <c r="AL235" s="60" t="s">
        <v>112</v>
      </c>
      <c r="AM235" s="79">
        <f>B24</f>
        <v>10</v>
      </c>
      <c r="AN235" s="89">
        <f t="shared" ref="AN235:BB235" si="802">C46</f>
        <v>9.0148121940534051E-2</v>
      </c>
      <c r="AO235" s="89">
        <f t="shared" si="802"/>
        <v>0.17016212021429802</v>
      </c>
      <c r="AP235" s="89">
        <f t="shared" si="802"/>
        <v>-2.4616960163790346E-2</v>
      </c>
      <c r="AQ235" s="89">
        <f t="shared" si="802"/>
        <v>0.14548345329327819</v>
      </c>
      <c r="AR235" s="89">
        <f t="shared" si="802"/>
        <v>-0.1</v>
      </c>
      <c r="AS235" s="89" t="str">
        <f t="shared" si="802"/>
        <v>[-]</v>
      </c>
      <c r="AT235" s="89">
        <f t="shared" si="802"/>
        <v>0.35199999999999998</v>
      </c>
      <c r="AU235" s="89">
        <f t="shared" si="802"/>
        <v>-3.4975897241295101E-2</v>
      </c>
      <c r="AV235" s="89">
        <f t="shared" si="802"/>
        <v>0.14755199831193966</v>
      </c>
      <c r="AW235" s="89">
        <f t="shared" si="802"/>
        <v>9.4871442219082641E-2</v>
      </c>
      <c r="AX235" s="89" t="str">
        <f t="shared" si="802"/>
        <v>[-]</v>
      </c>
      <c r="AY235" s="89" t="str">
        <f t="shared" si="802"/>
        <v>[-]</v>
      </c>
      <c r="AZ235" s="89" t="str">
        <f t="shared" si="802"/>
        <v>[-]</v>
      </c>
      <c r="BA235" s="89" t="str">
        <f t="shared" si="802"/>
        <v>[-]</v>
      </c>
      <c r="BB235" s="89" t="str">
        <f t="shared" si="802"/>
        <v>[-]</v>
      </c>
      <c r="BC235" s="46"/>
    </row>
    <row r="236" spans="2:70" ht="15.75" x14ac:dyDescent="0.3">
      <c r="B236" s="10"/>
      <c r="U236" s="135"/>
      <c r="V236" s="191" t="str">
        <f t="shared" si="796"/>
        <v/>
      </c>
      <c r="W236" s="133" t="str">
        <f t="shared" si="785"/>
        <v/>
      </c>
      <c r="X236" s="205" t="str">
        <f t="shared" si="789"/>
        <v/>
      </c>
      <c r="Y236" s="133" t="str">
        <f t="shared" si="790"/>
        <v/>
      </c>
      <c r="Z236" s="133" t="str">
        <f t="shared" si="797"/>
        <v/>
      </c>
      <c r="AA236" s="133" t="str">
        <f t="shared" si="791"/>
        <v/>
      </c>
      <c r="AB236" s="203" t="str">
        <f t="shared" si="792"/>
        <v/>
      </c>
      <c r="AC236" s="133" t="str">
        <f t="shared" si="798"/>
        <v/>
      </c>
      <c r="AD236" s="203" t="str">
        <f t="shared" si="793"/>
        <v/>
      </c>
      <c r="AE236" s="133" t="str">
        <f t="shared" si="794"/>
        <v/>
      </c>
      <c r="AF236" s="133" t="str">
        <f t="shared" si="799"/>
        <v/>
      </c>
      <c r="AG236" s="133" t="str">
        <f t="shared" si="800"/>
        <v/>
      </c>
      <c r="AH236" s="134" t="str">
        <f t="shared" si="801"/>
        <v/>
      </c>
      <c r="AI236" s="150"/>
      <c r="AL236" s="60" t="s">
        <v>107</v>
      </c>
      <c r="AM236" s="79">
        <f t="shared" ref="AM236:AM242" si="803">AM235</f>
        <v>10</v>
      </c>
      <c r="AN236" s="68">
        <f t="shared" ref="AN236:BB236" si="804">C68</f>
        <v>5.000000000000001E-2</v>
      </c>
      <c r="AO236" s="68">
        <f t="shared" si="804"/>
        <v>0.22666666666666666</v>
      </c>
      <c r="AP236" s="68">
        <f t="shared" si="804"/>
        <v>0.10000000000000002</v>
      </c>
      <c r="AQ236" s="68">
        <f t="shared" si="804"/>
        <v>0.10000000000000002</v>
      </c>
      <c r="AR236" s="68">
        <f t="shared" si="804"/>
        <v>0.16</v>
      </c>
      <c r="AS236" s="68" t="str">
        <f t="shared" si="804"/>
        <v>[-]</v>
      </c>
      <c r="AT236" s="68">
        <f t="shared" si="804"/>
        <v>-0.14000000000000001</v>
      </c>
      <c r="AU236" s="68">
        <f t="shared" si="804"/>
        <v>-0.03</v>
      </c>
      <c r="AV236" s="68">
        <f t="shared" si="804"/>
        <v>0.05</v>
      </c>
      <c r="AW236" s="68">
        <f t="shared" si="804"/>
        <v>0.11</v>
      </c>
      <c r="AX236" s="68" t="str">
        <f t="shared" si="804"/>
        <v>[-]</v>
      </c>
      <c r="AY236" s="68" t="str">
        <f t="shared" si="804"/>
        <v>[-]</v>
      </c>
      <c r="AZ236" s="68" t="str">
        <f t="shared" si="804"/>
        <v>[-]</v>
      </c>
      <c r="BA236" s="68" t="str">
        <f t="shared" si="804"/>
        <v>[-]</v>
      </c>
      <c r="BB236" s="68" t="str">
        <f t="shared" si="804"/>
        <v>[-]</v>
      </c>
      <c r="BC236" s="46"/>
    </row>
    <row r="237" spans="2:70" ht="15.75" x14ac:dyDescent="0.3">
      <c r="B237" s="10"/>
      <c r="U237" s="135"/>
      <c r="V237" s="191" t="str">
        <f t="shared" si="796"/>
        <v/>
      </c>
      <c r="W237" s="133" t="str">
        <f t="shared" si="785"/>
        <v/>
      </c>
      <c r="X237" s="205" t="str">
        <f t="shared" si="789"/>
        <v/>
      </c>
      <c r="Y237" s="133" t="str">
        <f t="shared" si="790"/>
        <v/>
      </c>
      <c r="Z237" s="133" t="str">
        <f t="shared" si="797"/>
        <v/>
      </c>
      <c r="AA237" s="133" t="str">
        <f t="shared" si="791"/>
        <v/>
      </c>
      <c r="AB237" s="203" t="str">
        <f t="shared" si="792"/>
        <v/>
      </c>
      <c r="AC237" s="133" t="str">
        <f t="shared" si="798"/>
        <v/>
      </c>
      <c r="AD237" s="203" t="str">
        <f t="shared" si="793"/>
        <v/>
      </c>
      <c r="AE237" s="133" t="str">
        <f t="shared" si="794"/>
        <v/>
      </c>
      <c r="AF237" s="133" t="str">
        <f t="shared" si="799"/>
        <v/>
      </c>
      <c r="AG237" s="133" t="str">
        <f t="shared" si="800"/>
        <v/>
      </c>
      <c r="AH237" s="134" t="str">
        <f t="shared" si="801"/>
        <v/>
      </c>
      <c r="AI237" s="150"/>
      <c r="AL237" s="60" t="s">
        <v>105</v>
      </c>
      <c r="AM237" s="79">
        <f t="shared" si="803"/>
        <v>10</v>
      </c>
      <c r="AN237" s="89">
        <f t="shared" ref="AN237:BB237" si="805">C90</f>
        <v>3.8380080538963024E-2</v>
      </c>
      <c r="AO237" s="89">
        <f t="shared" si="805"/>
        <v>2.3398335779119556E-2</v>
      </c>
      <c r="AP237" s="89">
        <f t="shared" si="805"/>
        <v>1.394976137903902E-2</v>
      </c>
      <c r="AQ237" s="89">
        <f t="shared" si="805"/>
        <v>4.8085349497920878E-2</v>
      </c>
      <c r="AR237" s="89">
        <f t="shared" si="805"/>
        <v>1.8110233726371806E-2</v>
      </c>
      <c r="AS237" s="89" t="str">
        <f t="shared" si="805"/>
        <v>[-]</v>
      </c>
      <c r="AT237" s="89">
        <f t="shared" si="805"/>
        <v>1.126228333747721E-3</v>
      </c>
      <c r="AU237" s="89">
        <f t="shared" si="805"/>
        <v>4.4032337773417862E-2</v>
      </c>
      <c r="AV237" s="89">
        <f t="shared" si="805"/>
        <v>5.8483860819566443E-3</v>
      </c>
      <c r="AW237" s="89">
        <f t="shared" si="805"/>
        <v>6.6666666666666732E-3</v>
      </c>
      <c r="AX237" s="89" t="str">
        <f t="shared" si="805"/>
        <v>[-]</v>
      </c>
      <c r="AY237" s="89" t="str">
        <f t="shared" si="805"/>
        <v>[-]</v>
      </c>
      <c r="AZ237" s="89" t="str">
        <f t="shared" si="805"/>
        <v>[-]</v>
      </c>
      <c r="BA237" s="89" t="str">
        <f t="shared" si="805"/>
        <v>[-]</v>
      </c>
      <c r="BB237" s="89" t="str">
        <f t="shared" si="805"/>
        <v>[-]</v>
      </c>
      <c r="BC237" s="46"/>
    </row>
    <row r="238" spans="2:70" ht="15.75" x14ac:dyDescent="0.3">
      <c r="B238" s="10"/>
      <c r="U238" s="135"/>
      <c r="V238" s="191" t="str">
        <f t="shared" si="796"/>
        <v/>
      </c>
      <c r="W238" s="133" t="str">
        <f t="shared" si="785"/>
        <v/>
      </c>
      <c r="X238" s="205" t="str">
        <f t="shared" si="789"/>
        <v/>
      </c>
      <c r="Y238" s="133" t="str">
        <f t="shared" si="790"/>
        <v/>
      </c>
      <c r="Z238" s="133" t="str">
        <f t="shared" si="797"/>
        <v/>
      </c>
      <c r="AA238" s="133" t="str">
        <f t="shared" si="791"/>
        <v/>
      </c>
      <c r="AB238" s="203" t="str">
        <f t="shared" si="792"/>
        <v/>
      </c>
      <c r="AC238" s="133" t="str">
        <f t="shared" si="798"/>
        <v/>
      </c>
      <c r="AD238" s="203" t="str">
        <f t="shared" si="793"/>
        <v/>
      </c>
      <c r="AE238" s="133" t="str">
        <f t="shared" si="794"/>
        <v/>
      </c>
      <c r="AF238" s="133" t="str">
        <f t="shared" si="799"/>
        <v/>
      </c>
      <c r="AG238" s="133" t="str">
        <f t="shared" si="800"/>
        <v/>
      </c>
      <c r="AH238" s="134" t="str">
        <f t="shared" si="801"/>
        <v/>
      </c>
      <c r="AI238" s="150"/>
      <c r="AL238" s="60" t="s">
        <v>108</v>
      </c>
      <c r="AM238" s="79">
        <f t="shared" si="803"/>
        <v>10</v>
      </c>
      <c r="AN238" s="89">
        <f t="shared" ref="AN238:BB238" si="806">C134</f>
        <v>8.7023161182396086E-2</v>
      </c>
      <c r="AO238" s="89">
        <f t="shared" si="806"/>
        <v>0.2356379848305663</v>
      </c>
      <c r="AP238" s="89">
        <f t="shared" si="806"/>
        <v>0.11745039737068637</v>
      </c>
      <c r="AQ238" s="89">
        <f t="shared" si="806"/>
        <v>0.12614357231479217</v>
      </c>
      <c r="AR238" s="89">
        <f t="shared" si="806"/>
        <v>0.1718370756432494</v>
      </c>
      <c r="AS238" s="89" t="str">
        <f t="shared" si="806"/>
        <v>[-]</v>
      </c>
      <c r="AT238" s="89">
        <f t="shared" si="806"/>
        <v>-0.15231962575538235</v>
      </c>
      <c r="AU238" s="89">
        <f t="shared" si="806"/>
        <v>-8.0242424999450015E-2</v>
      </c>
      <c r="AV238" s="89">
        <f t="shared" si="806"/>
        <v>7.8321156910273124E-2</v>
      </c>
      <c r="AW238" s="89">
        <f t="shared" si="806"/>
        <v>0.12547686816479139</v>
      </c>
      <c r="AX238" s="89" t="str">
        <f t="shared" si="806"/>
        <v>[-]</v>
      </c>
      <c r="AY238" s="89" t="str">
        <f t="shared" si="806"/>
        <v>[-]</v>
      </c>
      <c r="AZ238" s="89" t="str">
        <f t="shared" si="806"/>
        <v>[-]</v>
      </c>
      <c r="BA238" s="89" t="str">
        <f t="shared" si="806"/>
        <v>[-]</v>
      </c>
      <c r="BB238" s="89" t="str">
        <f t="shared" si="806"/>
        <v>[-]</v>
      </c>
      <c r="BC238" s="46"/>
    </row>
    <row r="239" spans="2:70" ht="15.75" x14ac:dyDescent="0.3">
      <c r="B239" s="10"/>
      <c r="U239" s="135"/>
      <c r="V239" s="191" t="str">
        <f t="shared" si="796"/>
        <v/>
      </c>
      <c r="W239" s="133" t="str">
        <f t="shared" si="785"/>
        <v/>
      </c>
      <c r="X239" s="205" t="str">
        <f t="shared" si="789"/>
        <v/>
      </c>
      <c r="Y239" s="133" t="str">
        <f t="shared" si="790"/>
        <v/>
      </c>
      <c r="Z239" s="133" t="str">
        <f t="shared" si="797"/>
        <v/>
      </c>
      <c r="AA239" s="133" t="str">
        <f t="shared" si="791"/>
        <v/>
      </c>
      <c r="AB239" s="203" t="str">
        <f t="shared" si="792"/>
        <v/>
      </c>
      <c r="AC239" s="133" t="str">
        <f t="shared" si="798"/>
        <v/>
      </c>
      <c r="AD239" s="203" t="str">
        <f t="shared" si="793"/>
        <v/>
      </c>
      <c r="AE239" s="133" t="str">
        <f t="shared" si="794"/>
        <v/>
      </c>
      <c r="AF239" s="133" t="str">
        <f t="shared" si="799"/>
        <v/>
      </c>
      <c r="AG239" s="133" t="str">
        <f t="shared" si="800"/>
        <v/>
      </c>
      <c r="AH239" s="134" t="str">
        <f t="shared" si="801"/>
        <v/>
      </c>
      <c r="AI239" s="150"/>
      <c r="AL239" s="60" t="s">
        <v>109</v>
      </c>
      <c r="AM239" s="79">
        <f t="shared" si="803"/>
        <v>10</v>
      </c>
      <c r="AN239" s="89">
        <f t="shared" ref="AN239:BB239" si="807">C156</f>
        <v>1.4245042059856878</v>
      </c>
      <c r="AO239" s="89">
        <f t="shared" si="807"/>
        <v>0.28412182988902712</v>
      </c>
      <c r="AP239" s="89">
        <f t="shared" si="807"/>
        <v>0.6160029092895688</v>
      </c>
      <c r="AQ239" s="89">
        <f t="shared" si="807"/>
        <v>0.76890837141607438</v>
      </c>
      <c r="AR239" s="89">
        <f t="shared" si="807"/>
        <v>0.39171002137382221</v>
      </c>
      <c r="AS239" s="89" t="str">
        <f t="shared" si="807"/>
        <v>[-]</v>
      </c>
      <c r="AT239" s="89">
        <f t="shared" si="807"/>
        <v>0.42864692134263266</v>
      </c>
      <c r="AU239" s="89">
        <f t="shared" si="807"/>
        <v>2.4807809634585194</v>
      </c>
      <c r="AV239" s="89">
        <f t="shared" si="807"/>
        <v>1.2056871268722451</v>
      </c>
      <c r="AW239" s="89">
        <f t="shared" si="807"/>
        <v>0.54881122049317677</v>
      </c>
      <c r="AX239" s="89" t="str">
        <f t="shared" si="807"/>
        <v>[-]</v>
      </c>
      <c r="AY239" s="89" t="str">
        <f t="shared" si="807"/>
        <v>[-]</v>
      </c>
      <c r="AZ239" s="89" t="str">
        <f t="shared" si="807"/>
        <v>[-]</v>
      </c>
      <c r="BA239" s="89" t="str">
        <f t="shared" si="807"/>
        <v>[-]</v>
      </c>
      <c r="BB239" s="89" t="str">
        <f t="shared" si="807"/>
        <v>[-]</v>
      </c>
      <c r="BC239" s="46"/>
      <c r="BH239" s="15"/>
      <c r="BI239" s="79"/>
      <c r="BJ239" s="79"/>
      <c r="BK239" s="79"/>
      <c r="BL239" s="79"/>
      <c r="BM239" s="79"/>
      <c r="BN239" s="79"/>
      <c r="BO239" s="79"/>
      <c r="BP239" s="79"/>
      <c r="BQ239" s="79"/>
      <c r="BR239" s="79"/>
    </row>
    <row r="240" spans="2:70" ht="15.75" x14ac:dyDescent="0.3">
      <c r="B240" s="10"/>
      <c r="U240" s="135"/>
      <c r="V240" s="191" t="str">
        <f t="shared" si="796"/>
        <v/>
      </c>
      <c r="W240" s="133" t="str">
        <f t="shared" si="785"/>
        <v/>
      </c>
      <c r="X240" s="205" t="str">
        <f t="shared" si="789"/>
        <v/>
      </c>
      <c r="Y240" s="133" t="str">
        <f t="shared" si="790"/>
        <v/>
      </c>
      <c r="Z240" s="133" t="str">
        <f t="shared" si="797"/>
        <v/>
      </c>
      <c r="AA240" s="133" t="str">
        <f t="shared" si="791"/>
        <v/>
      </c>
      <c r="AB240" s="203" t="str">
        <f t="shared" si="792"/>
        <v/>
      </c>
      <c r="AC240" s="133" t="str">
        <f t="shared" si="798"/>
        <v/>
      </c>
      <c r="AD240" s="203" t="str">
        <f t="shared" si="793"/>
        <v/>
      </c>
      <c r="AE240" s="133" t="str">
        <f t="shared" si="794"/>
        <v/>
      </c>
      <c r="AF240" s="133" t="str">
        <f t="shared" si="799"/>
        <v/>
      </c>
      <c r="AG240" s="133" t="str">
        <f t="shared" si="800"/>
        <v/>
      </c>
      <c r="AH240" s="134" t="str">
        <f t="shared" si="801"/>
        <v/>
      </c>
      <c r="AI240" s="150"/>
      <c r="AL240" s="60" t="s">
        <v>113</v>
      </c>
      <c r="AM240" s="79">
        <f t="shared" si="803"/>
        <v>10</v>
      </c>
      <c r="AN240" s="89">
        <f t="shared" ref="AN240:BB240" si="808">C179</f>
        <v>3.3452391142958782E-4</v>
      </c>
      <c r="AO240" s="89">
        <f t="shared" si="808"/>
        <v>8.034852218519356E-2</v>
      </c>
      <c r="AP240" s="89">
        <f t="shared" si="808"/>
        <v>-0.11443055819289481</v>
      </c>
      <c r="AQ240" s="89">
        <f t="shared" si="808"/>
        <v>5.5669855264173729E-2</v>
      </c>
      <c r="AR240" s="89">
        <f t="shared" si="808"/>
        <v>-0.18981359802910447</v>
      </c>
      <c r="AS240" s="89" t="str">
        <f t="shared" si="808"/>
        <v>[-]</v>
      </c>
      <c r="AT240" s="89">
        <f t="shared" si="808"/>
        <v>0.26218640197089549</v>
      </c>
      <c r="AU240" s="89">
        <f t="shared" si="808"/>
        <v>-0.12478949527039956</v>
      </c>
      <c r="AV240" s="89">
        <f t="shared" si="808"/>
        <v>5.7738400282835195E-2</v>
      </c>
      <c r="AW240" s="89">
        <f t="shared" si="808"/>
        <v>5.0578441899781779E-3</v>
      </c>
      <c r="AX240" s="89" t="str">
        <f t="shared" si="808"/>
        <v>[-]</v>
      </c>
      <c r="AY240" s="89" t="str">
        <f t="shared" si="808"/>
        <v>[-]</v>
      </c>
      <c r="AZ240" s="89" t="str">
        <f t="shared" si="808"/>
        <v>[-]</v>
      </c>
      <c r="BA240" s="89" t="str">
        <f t="shared" si="808"/>
        <v>[-]</v>
      </c>
      <c r="BB240" s="89" t="str">
        <f t="shared" si="808"/>
        <v>[-]</v>
      </c>
      <c r="BC240" s="46"/>
      <c r="BE240" s="46"/>
      <c r="BF240" s="46"/>
      <c r="BG240" s="46"/>
    </row>
    <row r="241" spans="2:70" ht="15.75" x14ac:dyDescent="0.3">
      <c r="B241" s="10"/>
      <c r="U241" s="135"/>
      <c r="V241" s="191" t="str">
        <f t="shared" si="796"/>
        <v/>
      </c>
      <c r="W241" s="133" t="str">
        <f t="shared" si="785"/>
        <v/>
      </c>
      <c r="X241" s="205" t="str">
        <f t="shared" si="789"/>
        <v/>
      </c>
      <c r="Y241" s="133" t="str">
        <f t="shared" si="790"/>
        <v/>
      </c>
      <c r="Z241" s="133" t="str">
        <f t="shared" si="797"/>
        <v/>
      </c>
      <c r="AA241" s="133" t="str">
        <f t="shared" si="791"/>
        <v/>
      </c>
      <c r="AB241" s="203" t="str">
        <f t="shared" si="792"/>
        <v/>
      </c>
      <c r="AC241" s="133" t="str">
        <f t="shared" si="798"/>
        <v/>
      </c>
      <c r="AD241" s="203" t="str">
        <f t="shared" si="793"/>
        <v/>
      </c>
      <c r="AE241" s="133" t="str">
        <f t="shared" si="794"/>
        <v/>
      </c>
      <c r="AF241" s="133" t="str">
        <f t="shared" si="799"/>
        <v/>
      </c>
      <c r="AG241" s="133" t="str">
        <f t="shared" si="800"/>
        <v/>
      </c>
      <c r="AH241" s="134" t="str">
        <f t="shared" si="801"/>
        <v/>
      </c>
      <c r="AI241" s="150"/>
      <c r="AL241" s="60" t="s">
        <v>110</v>
      </c>
      <c r="AM241" s="79">
        <f t="shared" si="803"/>
        <v>10</v>
      </c>
      <c r="AN241" s="89">
        <f t="shared" ref="AN241:BB241" si="809">C201</f>
        <v>7.5768344741366331E-2</v>
      </c>
      <c r="AO241" s="89">
        <f t="shared" si="809"/>
        <v>0.23171765443677236</v>
      </c>
      <c r="AP241" s="89">
        <f t="shared" si="809"/>
        <v>0.10937279060717696</v>
      </c>
      <c r="AQ241" s="89">
        <f t="shared" si="809"/>
        <v>0.11865922770272208</v>
      </c>
      <c r="AR241" s="89">
        <f t="shared" si="809"/>
        <v>0.16642052772507682</v>
      </c>
      <c r="AS241" s="89" t="str">
        <f t="shared" si="809"/>
        <v>[-]</v>
      </c>
      <c r="AT241" s="89">
        <f t="shared" si="809"/>
        <v>0.15821964766611793</v>
      </c>
      <c r="AU241" s="89">
        <f t="shared" si="809"/>
        <v>9.0945232349602126E-2</v>
      </c>
      <c r="AV241" s="89">
        <f t="shared" si="809"/>
        <v>6.5589748455325461E-2</v>
      </c>
      <c r="AW241" s="89">
        <f t="shared" si="809"/>
        <v>0.11795022648182446</v>
      </c>
      <c r="AX241" s="89" t="str">
        <f t="shared" si="809"/>
        <v>[-]</v>
      </c>
      <c r="AY241" s="89" t="str">
        <f t="shared" si="809"/>
        <v>[-]</v>
      </c>
      <c r="AZ241" s="89" t="str">
        <f t="shared" si="809"/>
        <v>[-]</v>
      </c>
      <c r="BA241" s="89" t="str">
        <f t="shared" si="809"/>
        <v>[-]</v>
      </c>
      <c r="BB241" s="89" t="str">
        <f t="shared" si="809"/>
        <v>[-]</v>
      </c>
      <c r="BC241" s="46"/>
      <c r="BE241" s="46"/>
      <c r="BF241" s="46"/>
      <c r="BG241" s="46"/>
      <c r="BH241" s="48" t="s">
        <v>45</v>
      </c>
      <c r="BI241" s="48">
        <v>1</v>
      </c>
      <c r="BJ241" s="48">
        <v>2</v>
      </c>
      <c r="BK241" s="48">
        <v>3</v>
      </c>
      <c r="BL241" s="48">
        <v>4</v>
      </c>
      <c r="BM241" s="48">
        <v>5</v>
      </c>
      <c r="BN241" s="48">
        <v>6</v>
      </c>
      <c r="BO241" s="48">
        <v>7</v>
      </c>
      <c r="BP241" s="48">
        <v>8</v>
      </c>
      <c r="BQ241" s="48">
        <v>9</v>
      </c>
      <c r="BR241" s="48">
        <v>10</v>
      </c>
    </row>
    <row r="242" spans="2:70" ht="15.75" x14ac:dyDescent="0.3">
      <c r="B242" s="10"/>
      <c r="U242" s="135"/>
      <c r="V242" s="191" t="str">
        <f t="shared" si="796"/>
        <v/>
      </c>
      <c r="W242" s="133" t="str">
        <f t="shared" si="785"/>
        <v/>
      </c>
      <c r="X242" s="205" t="str">
        <f t="shared" si="789"/>
        <v/>
      </c>
      <c r="Y242" s="133" t="str">
        <f t="shared" si="790"/>
        <v/>
      </c>
      <c r="Z242" s="133" t="str">
        <f t="shared" si="797"/>
        <v/>
      </c>
      <c r="AA242" s="133" t="str">
        <f t="shared" si="791"/>
        <v/>
      </c>
      <c r="AB242" s="203" t="str">
        <f t="shared" si="792"/>
        <v/>
      </c>
      <c r="AC242" s="133" t="str">
        <f t="shared" si="798"/>
        <v/>
      </c>
      <c r="AD242" s="203" t="str">
        <f t="shared" si="793"/>
        <v/>
      </c>
      <c r="AE242" s="133" t="str">
        <f t="shared" si="794"/>
        <v/>
      </c>
      <c r="AF242" s="133" t="str">
        <f t="shared" si="799"/>
        <v/>
      </c>
      <c r="AG242" s="133" t="str">
        <f t="shared" si="800"/>
        <v/>
      </c>
      <c r="AH242" s="134" t="str">
        <f t="shared" si="801"/>
        <v/>
      </c>
      <c r="AI242" s="150"/>
      <c r="AL242" s="15" t="s">
        <v>111</v>
      </c>
      <c r="AM242" s="79">
        <f t="shared" si="803"/>
        <v>10</v>
      </c>
      <c r="AN242" s="89">
        <f t="shared" ref="AN242:BB242" si="810">C223</f>
        <v>4.415088023520617E-3</v>
      </c>
      <c r="AO242" s="89">
        <f t="shared" si="810"/>
        <v>0.34675183632638512</v>
      </c>
      <c r="AP242" s="89">
        <f t="shared" si="810"/>
        <v>-1.0462433806218159</v>
      </c>
      <c r="AQ242" s="89">
        <f t="shared" si="810"/>
        <v>0.46915740429091501</v>
      </c>
      <c r="AR242" s="89">
        <f t="shared" si="810"/>
        <v>-1.1405660144442789</v>
      </c>
      <c r="AS242" s="89" t="str">
        <f t="shared" si="810"/>
        <v>[-]</v>
      </c>
      <c r="AT242" s="89">
        <f t="shared" si="810"/>
        <v>1.6571039427680485</v>
      </c>
      <c r="AU242" s="89">
        <f t="shared" si="810"/>
        <v>-1.3721389461153595</v>
      </c>
      <c r="AV242" s="89">
        <f t="shared" si="810"/>
        <v>0.88029610789195234</v>
      </c>
      <c r="AW242" s="89">
        <f t="shared" si="810"/>
        <v>4.2881174041302636E-2</v>
      </c>
      <c r="AX242" s="89" t="str">
        <f t="shared" si="810"/>
        <v>[-]</v>
      </c>
      <c r="AY242" s="89" t="str">
        <f t="shared" si="810"/>
        <v>[-]</v>
      </c>
      <c r="AZ242" s="89" t="str">
        <f t="shared" si="810"/>
        <v>[-]</v>
      </c>
      <c r="BA242" s="89" t="str">
        <f t="shared" si="810"/>
        <v>[-]</v>
      </c>
      <c r="BB242" s="89" t="str">
        <f t="shared" si="810"/>
        <v>[-]</v>
      </c>
      <c r="BC242" s="46"/>
      <c r="BD242" s="48">
        <f>B24</f>
        <v>10</v>
      </c>
      <c r="BE242" s="26"/>
      <c r="BF242" s="26"/>
      <c r="BG242" s="46"/>
      <c r="BH242" s="48">
        <f>BD242</f>
        <v>10</v>
      </c>
      <c r="BI242" s="120" t="str">
        <f t="shared" ref="BI242:BR242" si="811">C$29</f>
        <v>Lab A</v>
      </c>
      <c r="BJ242" s="120" t="str">
        <f t="shared" si="811"/>
        <v>Lab B</v>
      </c>
      <c r="BK242" s="120" t="str">
        <f t="shared" si="811"/>
        <v>Lab C</v>
      </c>
      <c r="BL242" s="120" t="str">
        <f t="shared" si="811"/>
        <v>Lab D</v>
      </c>
      <c r="BM242" s="120" t="str">
        <f t="shared" si="811"/>
        <v>Lab E</v>
      </c>
      <c r="BN242" s="120" t="str">
        <f t="shared" si="811"/>
        <v>Lab F</v>
      </c>
      <c r="BO242" s="120" t="str">
        <f t="shared" si="811"/>
        <v>Lab G</v>
      </c>
      <c r="BP242" s="120" t="str">
        <f t="shared" si="811"/>
        <v>Lab H</v>
      </c>
      <c r="BQ242" s="120" t="str">
        <f t="shared" si="811"/>
        <v>Lab I</v>
      </c>
      <c r="BR242" s="120" t="str">
        <f t="shared" si="811"/>
        <v>Lab J</v>
      </c>
    </row>
    <row r="243" spans="2:70" ht="15.75" x14ac:dyDescent="0.3">
      <c r="B243" s="10"/>
      <c r="U243" s="135"/>
      <c r="V243" s="191" t="str">
        <f t="shared" si="796"/>
        <v/>
      </c>
      <c r="W243" s="133" t="str">
        <f t="shared" si="785"/>
        <v/>
      </c>
      <c r="X243" s="205" t="str">
        <f t="shared" si="789"/>
        <v/>
      </c>
      <c r="Y243" s="133" t="str">
        <f t="shared" si="790"/>
        <v/>
      </c>
      <c r="Z243" s="133" t="str">
        <f t="shared" si="797"/>
        <v/>
      </c>
      <c r="AA243" s="133" t="str">
        <f t="shared" si="791"/>
        <v/>
      </c>
      <c r="AB243" s="203" t="str">
        <f t="shared" si="792"/>
        <v/>
      </c>
      <c r="AC243" s="133" t="str">
        <f t="shared" si="798"/>
        <v/>
      </c>
      <c r="AD243" s="203" t="str">
        <f t="shared" si="793"/>
        <v/>
      </c>
      <c r="AE243" s="133" t="str">
        <f t="shared" si="794"/>
        <v/>
      </c>
      <c r="AF243" s="133" t="str">
        <f t="shared" si="799"/>
        <v/>
      </c>
      <c r="AG243" s="133" t="str">
        <f t="shared" si="800"/>
        <v/>
      </c>
      <c r="AH243" s="134" t="str">
        <f t="shared" si="801"/>
        <v/>
      </c>
      <c r="AI243" s="150"/>
      <c r="AL243" s="102" t="s">
        <v>53</v>
      </c>
      <c r="AM243" s="144"/>
      <c r="AN243" s="124" t="str">
        <f t="shared" ref="AN243" si="812">IF(AN242="[-]","[-]",IF(ABS(AN242)&lt;=1,"pass","X"))</f>
        <v>pass</v>
      </c>
      <c r="AO243" s="124" t="str">
        <f t="shared" ref="AO243" si="813">IF(AO242="[-]","[-]",IF(ABS(AO242)&lt;=1,"pass","X"))</f>
        <v>pass</v>
      </c>
      <c r="AP243" s="124" t="str">
        <f t="shared" ref="AP243" si="814">IF(AP242="[-]","[-]",IF(ABS(AP242)&lt;=1,"pass","X"))</f>
        <v>X</v>
      </c>
      <c r="AQ243" s="124" t="str">
        <f t="shared" ref="AQ243" si="815">IF(AQ242="[-]","[-]",IF(ABS(AQ242)&lt;=1,"pass","X"))</f>
        <v>pass</v>
      </c>
      <c r="AR243" s="124" t="str">
        <f t="shared" ref="AR243" si="816">IF(AR242="[-]","[-]",IF(ABS(AR242)&lt;=1,"pass","X"))</f>
        <v>X</v>
      </c>
      <c r="AS243" s="124" t="str">
        <f t="shared" ref="AS243" si="817">IF(AS242="[-]","[-]",IF(ABS(AS242)&lt;=1,"pass","X"))</f>
        <v>[-]</v>
      </c>
      <c r="AT243" s="124" t="str">
        <f t="shared" ref="AT243" si="818">IF(AT242="[-]","[-]",IF(ABS(AT242)&lt;=1,"pass","X"))</f>
        <v>X</v>
      </c>
      <c r="AU243" s="124" t="str">
        <f t="shared" ref="AU243" si="819">IF(AU242="[-]","[-]",IF(ABS(AU242)&lt;=1,"pass","X"))</f>
        <v>X</v>
      </c>
      <c r="AV243" s="124" t="str">
        <f t="shared" ref="AV243" si="820">IF(AV242="[-]","[-]",IF(ABS(AV242)&lt;=1,"pass","X"))</f>
        <v>pass</v>
      </c>
      <c r="AW243" s="124" t="str">
        <f t="shared" ref="AW243" si="821">IF(AW242="[-]","[-]",IF(ABS(AW242)&lt;=1,"pass","X"))</f>
        <v>pass</v>
      </c>
      <c r="AX243" s="124" t="str">
        <f t="shared" ref="AX243" si="822">IF(AX242="[-]","[-]",IF(ABS(AX242)&lt;=1,"pass","X"))</f>
        <v>[-]</v>
      </c>
      <c r="AY243" s="124" t="str">
        <f t="shared" ref="AY243" si="823">IF(AY242="[-]","[-]",IF(ABS(AY242)&lt;=1,"pass","X"))</f>
        <v>[-]</v>
      </c>
      <c r="AZ243" s="124" t="str">
        <f t="shared" ref="AZ243" si="824">IF(AZ242="[-]","[-]",IF(ABS(AZ242)&lt;=1,"pass","X"))</f>
        <v>[-]</v>
      </c>
      <c r="BA243" s="124" t="str">
        <f t="shared" ref="BA243" si="825">IF(BA242="[-]","[-]",IF(ABS(BA242)&lt;=1,"pass","X"))</f>
        <v>[-]</v>
      </c>
      <c r="BB243" s="124" t="str">
        <f t="shared" ref="BB243" si="826">IF(BB242="[-]","[-]",IF(ABS(BB242)&lt;=1,"pass","X"))</f>
        <v>[-]</v>
      </c>
      <c r="BC243" s="46"/>
      <c r="BD243" s="48" t="str">
        <f>BD228</f>
        <v>xCRV</v>
      </c>
      <c r="BE243" s="73" t="s">
        <v>57</v>
      </c>
      <c r="BF243" s="73" t="s">
        <v>58</v>
      </c>
      <c r="BG243" s="46"/>
      <c r="BH243" s="75" t="s">
        <v>54</v>
      </c>
      <c r="BI243" s="128" t="str">
        <f t="shared" ref="BI243:BM244" si="827">AN243</f>
        <v>pass</v>
      </c>
      <c r="BJ243" s="128" t="str">
        <f t="shared" si="827"/>
        <v>pass</v>
      </c>
      <c r="BK243" s="128" t="str">
        <f t="shared" si="827"/>
        <v>X</v>
      </c>
      <c r="BL243" s="128" t="str">
        <f t="shared" si="827"/>
        <v>pass</v>
      </c>
      <c r="BM243" s="128" t="str">
        <f t="shared" si="827"/>
        <v>X</v>
      </c>
      <c r="BN243" s="128"/>
      <c r="BO243" s="128" t="str">
        <f t="shared" ref="BO243:BR244" si="828">AT243</f>
        <v>X</v>
      </c>
      <c r="BP243" s="128" t="str">
        <f t="shared" si="828"/>
        <v>X</v>
      </c>
      <c r="BQ243" s="128" t="str">
        <f t="shared" si="828"/>
        <v>pass</v>
      </c>
      <c r="BR243" s="128" t="str">
        <f t="shared" si="828"/>
        <v>pass</v>
      </c>
    </row>
    <row r="244" spans="2:70" x14ac:dyDescent="0.2">
      <c r="B244" s="10"/>
      <c r="U244" s="135"/>
      <c r="V244" s="191" t="str">
        <f t="shared" si="796"/>
        <v/>
      </c>
      <c r="W244" s="133" t="str">
        <f t="shared" si="785"/>
        <v/>
      </c>
      <c r="X244" s="205" t="str">
        <f t="shared" si="789"/>
        <v/>
      </c>
      <c r="Y244" s="133" t="str">
        <f t="shared" si="790"/>
        <v/>
      </c>
      <c r="Z244" s="133" t="str">
        <f t="shared" si="797"/>
        <v/>
      </c>
      <c r="AA244" s="133" t="str">
        <f t="shared" si="791"/>
        <v/>
      </c>
      <c r="AB244" s="203" t="str">
        <f t="shared" si="792"/>
        <v/>
      </c>
      <c r="AC244" s="133" t="str">
        <f t="shared" si="798"/>
        <v/>
      </c>
      <c r="AD244" s="203" t="str">
        <f t="shared" si="793"/>
        <v/>
      </c>
      <c r="AE244" s="133" t="str">
        <f t="shared" si="794"/>
        <v/>
      </c>
      <c r="AF244" s="133" t="str">
        <f t="shared" si="799"/>
        <v/>
      </c>
      <c r="AG244" s="133" t="str">
        <f t="shared" si="800"/>
        <v/>
      </c>
      <c r="AH244" s="134" t="str">
        <f t="shared" si="801"/>
        <v/>
      </c>
      <c r="AI244" s="150"/>
      <c r="AL244" s="102" t="s">
        <v>52</v>
      </c>
      <c r="AM244" s="145"/>
      <c r="AN244" s="124" t="str">
        <f>IF(AN239="[-]","[-]",IF(AND(ABS(AN242)&lt;=1,(AN239&lt;=2)),"pass",(IF(AND(ABS(AN242)&gt;1,(AN239&lt;=2)),"X","?"))))</f>
        <v>pass</v>
      </c>
      <c r="AO244" s="124" t="str">
        <f t="shared" ref="AO244:BB244" si="829">IF(AO239="[-]","[-]",IF(AND(ABS(AO242)&lt;=1,(AO239&lt;=2)),"pass",(IF(AND(ABS(AO242)&gt;1,(AO239&lt;=2)),"X","?"))))</f>
        <v>pass</v>
      </c>
      <c r="AP244" s="124" t="str">
        <f t="shared" si="829"/>
        <v>X</v>
      </c>
      <c r="AQ244" s="124" t="str">
        <f t="shared" si="829"/>
        <v>pass</v>
      </c>
      <c r="AR244" s="124" t="str">
        <f t="shared" si="829"/>
        <v>X</v>
      </c>
      <c r="AS244" s="124" t="str">
        <f t="shared" si="829"/>
        <v>[-]</v>
      </c>
      <c r="AT244" s="124" t="str">
        <f t="shared" si="829"/>
        <v>X</v>
      </c>
      <c r="AU244" s="124" t="str">
        <f t="shared" si="829"/>
        <v>?</v>
      </c>
      <c r="AV244" s="124" t="str">
        <f t="shared" si="829"/>
        <v>pass</v>
      </c>
      <c r="AW244" s="124" t="str">
        <f t="shared" si="829"/>
        <v>pass</v>
      </c>
      <c r="AX244" s="124" t="str">
        <f t="shared" si="829"/>
        <v>[-]</v>
      </c>
      <c r="AY244" s="124" t="str">
        <f t="shared" si="829"/>
        <v>[-]</v>
      </c>
      <c r="AZ244" s="124" t="str">
        <f t="shared" si="829"/>
        <v>[-]</v>
      </c>
      <c r="BA244" s="124" t="str">
        <f t="shared" si="829"/>
        <v>[-]</v>
      </c>
      <c r="BB244" s="124" t="str">
        <f t="shared" si="829"/>
        <v>[-]</v>
      </c>
      <c r="BC244" s="46"/>
      <c r="BD244" s="48" t="str">
        <f>BD229</f>
        <v>(%)</v>
      </c>
      <c r="BE244" s="48" t="s">
        <v>30</v>
      </c>
      <c r="BF244" s="48" t="s">
        <v>31</v>
      </c>
      <c r="BG244" s="46"/>
      <c r="BH244" s="75" t="s">
        <v>52</v>
      </c>
      <c r="BI244" s="128" t="str">
        <f t="shared" si="827"/>
        <v>pass</v>
      </c>
      <c r="BJ244" s="128" t="str">
        <f t="shared" si="827"/>
        <v>pass</v>
      </c>
      <c r="BK244" s="128" t="str">
        <f t="shared" si="827"/>
        <v>X</v>
      </c>
      <c r="BL244" s="128" t="str">
        <f t="shared" si="827"/>
        <v>pass</v>
      </c>
      <c r="BM244" s="128" t="str">
        <f t="shared" si="827"/>
        <v>X</v>
      </c>
      <c r="BN244" s="128"/>
      <c r="BO244" s="128" t="str">
        <f t="shared" si="828"/>
        <v>X</v>
      </c>
      <c r="BP244" s="128" t="str">
        <f t="shared" si="828"/>
        <v>?</v>
      </c>
      <c r="BQ244" s="128" t="str">
        <f t="shared" si="828"/>
        <v>pass</v>
      </c>
      <c r="BR244" s="128" t="str">
        <f t="shared" si="828"/>
        <v>pass</v>
      </c>
    </row>
    <row r="245" spans="2:70" ht="15.75" x14ac:dyDescent="0.3">
      <c r="B245" s="10"/>
      <c r="U245" s="135"/>
      <c r="V245" s="191" t="str">
        <f t="shared" si="796"/>
        <v/>
      </c>
      <c r="W245" s="133" t="str">
        <f t="shared" si="785"/>
        <v/>
      </c>
      <c r="X245" s="205" t="str">
        <f t="shared" si="789"/>
        <v/>
      </c>
      <c r="Y245" s="133" t="str">
        <f t="shared" si="790"/>
        <v/>
      </c>
      <c r="Z245" s="133" t="str">
        <f t="shared" si="797"/>
        <v/>
      </c>
      <c r="AA245" s="133" t="str">
        <f t="shared" si="791"/>
        <v/>
      </c>
      <c r="AB245" s="203" t="str">
        <f t="shared" si="792"/>
        <v/>
      </c>
      <c r="AC245" s="133" t="str">
        <f t="shared" si="798"/>
        <v/>
      </c>
      <c r="AD245" s="203" t="str">
        <f t="shared" si="793"/>
        <v/>
      </c>
      <c r="AE245" s="133" t="str">
        <f t="shared" si="794"/>
        <v/>
      </c>
      <c r="AF245" s="133" t="str">
        <f t="shared" si="799"/>
        <v/>
      </c>
      <c r="AG245" s="133" t="str">
        <f t="shared" si="800"/>
        <v/>
      </c>
      <c r="AH245" s="134" t="str">
        <f t="shared" si="801"/>
        <v/>
      </c>
      <c r="AI245" s="150"/>
      <c r="AL245" s="125" t="s">
        <v>114</v>
      </c>
      <c r="AM245" s="145"/>
      <c r="AN245" s="146">
        <f>IF(AN240="[-]","[-]",AN240/ABS(AN236))</f>
        <v>6.6904782285917555E-3</v>
      </c>
      <c r="AO245" s="146">
        <f t="shared" ref="AO245:BB245" si="830">IF(AO240="[-]","[-]",AO240/ABS(AO236))</f>
        <v>0.3544787743464422</v>
      </c>
      <c r="AP245" s="146">
        <f t="shared" si="830"/>
        <v>-1.1443055819289478</v>
      </c>
      <c r="AQ245" s="146">
        <f t="shared" si="830"/>
        <v>0.55669855264173718</v>
      </c>
      <c r="AR245" s="146">
        <f t="shared" si="830"/>
        <v>-1.1863349876819029</v>
      </c>
      <c r="AS245" s="146" t="str">
        <f t="shared" si="830"/>
        <v>[-]</v>
      </c>
      <c r="AT245" s="146">
        <f t="shared" si="830"/>
        <v>1.8727600140778247</v>
      </c>
      <c r="AU245" s="146">
        <f t="shared" si="830"/>
        <v>-4.1596498423466519</v>
      </c>
      <c r="AV245" s="146">
        <f t="shared" si="830"/>
        <v>1.1547680056567038</v>
      </c>
      <c r="AW245" s="146">
        <f t="shared" si="830"/>
        <v>4.5980401727074342E-2</v>
      </c>
      <c r="AX245" s="146" t="str">
        <f t="shared" si="830"/>
        <v>[-]</v>
      </c>
      <c r="AY245" s="146" t="str">
        <f t="shared" si="830"/>
        <v>[-]</v>
      </c>
      <c r="AZ245" s="146" t="str">
        <f t="shared" si="830"/>
        <v>[-]</v>
      </c>
      <c r="BA245" s="146" t="str">
        <f t="shared" si="830"/>
        <v>[-]</v>
      </c>
      <c r="BB245" s="146" t="str">
        <f t="shared" si="830"/>
        <v>[-]</v>
      </c>
      <c r="BC245" s="46"/>
      <c r="BD245" s="50">
        <f>V46</f>
        <v>8.9813598029104463E-2</v>
      </c>
      <c r="BE245" s="50">
        <f>W46</f>
        <v>2.1402035635254158E-2</v>
      </c>
      <c r="BF245" s="50">
        <f>X46</f>
        <v>4.2804071270508316E-2</v>
      </c>
      <c r="BG245" s="46"/>
      <c r="BH245" s="75" t="s">
        <v>51</v>
      </c>
      <c r="BI245" s="128" t="str">
        <f>AN247</f>
        <v>pass</v>
      </c>
      <c r="BJ245" s="128" t="str">
        <f>AO247</f>
        <v>pass</v>
      </c>
      <c r="BK245" s="128" t="str">
        <f>AP247</f>
        <v>X</v>
      </c>
      <c r="BL245" s="128" t="str">
        <f>AQ247</f>
        <v>pass</v>
      </c>
      <c r="BM245" s="128" t="str">
        <f>AR247</f>
        <v>X</v>
      </c>
      <c r="BN245" s="128"/>
      <c r="BO245" s="128" t="str">
        <f>AT247</f>
        <v>X</v>
      </c>
      <c r="BP245" s="128" t="str">
        <f>AU247</f>
        <v>X</v>
      </c>
      <c r="BQ245" s="128" t="str">
        <f>AV247</f>
        <v>?</v>
      </c>
      <c r="BR245" s="128" t="str">
        <f>AW247</f>
        <v>pass</v>
      </c>
    </row>
    <row r="246" spans="2:70" ht="15.75" x14ac:dyDescent="0.3">
      <c r="B246" s="10"/>
      <c r="U246" s="135"/>
      <c r="V246" s="191" t="str">
        <f t="shared" si="796"/>
        <v/>
      </c>
      <c r="W246" s="133" t="str">
        <f t="shared" si="785"/>
        <v/>
      </c>
      <c r="X246" s="205" t="str">
        <f t="shared" si="789"/>
        <v/>
      </c>
      <c r="Y246" s="133" t="str">
        <f t="shared" si="790"/>
        <v/>
      </c>
      <c r="Z246" s="133" t="str">
        <f t="shared" si="797"/>
        <v/>
      </c>
      <c r="AA246" s="133" t="str">
        <f t="shared" si="791"/>
        <v/>
      </c>
      <c r="AB246" s="203" t="str">
        <f t="shared" si="792"/>
        <v/>
      </c>
      <c r="AC246" s="133" t="str">
        <f t="shared" si="798"/>
        <v/>
      </c>
      <c r="AD246" s="203" t="str">
        <f t="shared" si="793"/>
        <v/>
      </c>
      <c r="AE246" s="133" t="str">
        <f t="shared" si="794"/>
        <v/>
      </c>
      <c r="AF246" s="133" t="str">
        <f t="shared" si="799"/>
        <v/>
      </c>
      <c r="AG246" s="133" t="str">
        <f t="shared" si="800"/>
        <v/>
      </c>
      <c r="AH246" s="134" t="str">
        <f t="shared" si="801"/>
        <v/>
      </c>
      <c r="AI246" s="150"/>
      <c r="AL246" s="102" t="s">
        <v>106</v>
      </c>
      <c r="AM246" s="145"/>
      <c r="AN246" s="146">
        <f>IF(AN236="[-]","[-]",NORMDIST(_xlfn.NORM.INV(0.975,AN235,ABS(AN236)/2),$BD$245,$BE$245,TRUE)-NORMDIST(_xlfn.NORM.INV(0.025,AN235,ABS(AN236)/2),$BD$245,$BE$245,TRUE))</f>
        <v>0.97793111415327927</v>
      </c>
      <c r="AO246" s="146">
        <f t="shared" ref="AO246:BB246" si="831">IF(AO236="[-]","[-]",NORMDIST(_xlfn.NORM.INV(0.975,AO235,ABS(AO236)/2),$BD$245,$BE$245,TRUE)-NORMDIST(_xlfn.NORM.INV(0.025,AO235,ABS(AO236)/2),$BD$245,$BE$245,TRUE))</f>
        <v>0.99999999998259492</v>
      </c>
      <c r="AP246" s="146">
        <f t="shared" si="831"/>
        <v>0.22130472852818622</v>
      </c>
      <c r="AQ246" s="146">
        <f t="shared" si="831"/>
        <v>0.97602277567219897</v>
      </c>
      <c r="AR246" s="146">
        <f t="shared" si="831"/>
        <v>6.1454292524010384E-2</v>
      </c>
      <c r="AS246" s="146" t="str">
        <f t="shared" si="831"/>
        <v>[-]</v>
      </c>
      <c r="AT246" s="146">
        <f t="shared" si="831"/>
        <v>2.6092836780122752E-9</v>
      </c>
      <c r="AU246" s="146">
        <f t="shared" si="831"/>
        <v>4.1546772658188371E-6</v>
      </c>
      <c r="AV246" s="146">
        <f t="shared" si="831"/>
        <v>0.34151184461752426</v>
      </c>
      <c r="AW246" s="146">
        <f t="shared" si="831"/>
        <v>0.99999914153952951</v>
      </c>
      <c r="AX246" s="146" t="str">
        <f t="shared" si="831"/>
        <v>[-]</v>
      </c>
      <c r="AY246" s="146" t="str">
        <f t="shared" si="831"/>
        <v>[-]</v>
      </c>
      <c r="AZ246" s="146" t="str">
        <f t="shared" si="831"/>
        <v>[-]</v>
      </c>
      <c r="BA246" s="146" t="str">
        <f t="shared" si="831"/>
        <v>[-]</v>
      </c>
      <c r="BB246" s="146" t="str">
        <f t="shared" si="831"/>
        <v>[-]</v>
      </c>
      <c r="BC246" s="46"/>
      <c r="BE246" s="46"/>
      <c r="BF246" s="46"/>
      <c r="BG246" s="46"/>
    </row>
    <row r="247" spans="2:70" x14ac:dyDescent="0.2">
      <c r="B247" s="10"/>
      <c r="U247" s="135"/>
      <c r="V247" s="191" t="str">
        <f t="shared" si="796"/>
        <v/>
      </c>
      <c r="W247" s="133" t="str">
        <f t="shared" si="785"/>
        <v/>
      </c>
      <c r="X247" s="205" t="str">
        <f t="shared" si="789"/>
        <v/>
      </c>
      <c r="Y247" s="133" t="str">
        <f t="shared" si="790"/>
        <v/>
      </c>
      <c r="Z247" s="133" t="str">
        <f t="shared" si="797"/>
        <v/>
      </c>
      <c r="AA247" s="133" t="str">
        <f t="shared" si="791"/>
        <v/>
      </c>
      <c r="AB247" s="203" t="str">
        <f t="shared" si="792"/>
        <v/>
      </c>
      <c r="AC247" s="133" t="str">
        <f t="shared" si="798"/>
        <v/>
      </c>
      <c r="AD247" s="203" t="str">
        <f t="shared" si="793"/>
        <v/>
      </c>
      <c r="AE247" s="133" t="str">
        <f t="shared" si="794"/>
        <v/>
      </c>
      <c r="AF247" s="133" t="str">
        <f t="shared" si="799"/>
        <v/>
      </c>
      <c r="AG247" s="133" t="str">
        <f t="shared" si="800"/>
        <v/>
      </c>
      <c r="AH247" s="134" t="str">
        <f t="shared" si="801"/>
        <v/>
      </c>
      <c r="AI247" s="150"/>
      <c r="AL247" s="102" t="s">
        <v>51</v>
      </c>
      <c r="AM247" s="147"/>
      <c r="AN247" s="124" t="str">
        <f>IF(AN246="[-]","[-]",IF((AND(AN246&gt;=0.35,ABS(AN242)&lt;=1)),"pass",IF(ABS(AN242)&gt;1,"X","?")))</f>
        <v>pass</v>
      </c>
      <c r="AO247" s="124" t="str">
        <f t="shared" ref="AO247:BB247" si="832">IF(AO246="[-]","[-]",IF((AND(AO246&gt;=0.35,ABS(AO242)&lt;=1)),"pass",IF(ABS(AO242)&gt;1,"X","?")))</f>
        <v>pass</v>
      </c>
      <c r="AP247" s="124" t="str">
        <f t="shared" si="832"/>
        <v>X</v>
      </c>
      <c r="AQ247" s="124" t="str">
        <f t="shared" si="832"/>
        <v>pass</v>
      </c>
      <c r="AR247" s="124" t="str">
        <f t="shared" si="832"/>
        <v>X</v>
      </c>
      <c r="AS247" s="124" t="str">
        <f t="shared" si="832"/>
        <v>[-]</v>
      </c>
      <c r="AT247" s="124" t="str">
        <f t="shared" si="832"/>
        <v>X</v>
      </c>
      <c r="AU247" s="124" t="str">
        <f t="shared" si="832"/>
        <v>X</v>
      </c>
      <c r="AV247" s="124" t="str">
        <f t="shared" si="832"/>
        <v>?</v>
      </c>
      <c r="AW247" s="124" t="str">
        <f t="shared" si="832"/>
        <v>pass</v>
      </c>
      <c r="AX247" s="124" t="str">
        <f t="shared" si="832"/>
        <v>[-]</v>
      </c>
      <c r="AY247" s="124" t="str">
        <f t="shared" si="832"/>
        <v>[-]</v>
      </c>
      <c r="AZ247" s="124" t="str">
        <f t="shared" si="832"/>
        <v>[-]</v>
      </c>
      <c r="BA247" s="124" t="str">
        <f t="shared" si="832"/>
        <v>[-]</v>
      </c>
      <c r="BB247" s="124" t="str">
        <f t="shared" si="832"/>
        <v>[-]</v>
      </c>
      <c r="BC247" s="46"/>
      <c r="BE247" s="46"/>
      <c r="BF247" s="46"/>
      <c r="BG247" s="46"/>
    </row>
    <row r="248" spans="2:70" ht="15" x14ac:dyDescent="0.25">
      <c r="B248" s="10"/>
      <c r="U248" s="135"/>
      <c r="V248" s="191" t="str">
        <f t="shared" si="796"/>
        <v/>
      </c>
      <c r="W248" s="133" t="str">
        <f t="shared" si="785"/>
        <v/>
      </c>
      <c r="X248" s="205" t="str">
        <f t="shared" si="789"/>
        <v/>
      </c>
      <c r="Y248" s="133" t="str">
        <f t="shared" si="790"/>
        <v/>
      </c>
      <c r="Z248" s="133" t="str">
        <f t="shared" si="797"/>
        <v/>
      </c>
      <c r="AA248" s="133" t="str">
        <f t="shared" si="791"/>
        <v/>
      </c>
      <c r="AB248" s="203" t="str">
        <f t="shared" si="792"/>
        <v/>
      </c>
      <c r="AC248" s="133" t="str">
        <f t="shared" si="798"/>
        <v/>
      </c>
      <c r="AD248" s="203" t="str">
        <f t="shared" si="793"/>
        <v/>
      </c>
      <c r="AE248" s="133" t="str">
        <f t="shared" si="794"/>
        <v/>
      </c>
      <c r="AF248" s="133" t="str">
        <f t="shared" si="799"/>
        <v/>
      </c>
      <c r="AG248" s="133" t="str">
        <f t="shared" si="800"/>
        <v/>
      </c>
      <c r="AH248" s="134" t="str">
        <f t="shared" si="801"/>
        <v/>
      </c>
      <c r="AI248" s="150"/>
      <c r="AL248" s="17"/>
      <c r="AM248" s="114"/>
      <c r="AN248" s="89"/>
      <c r="AO248" s="89"/>
      <c r="AP248" s="89"/>
      <c r="AQ248" s="89"/>
      <c r="AR248" s="89"/>
      <c r="AS248" s="89"/>
      <c r="AT248" s="89"/>
      <c r="AU248" s="116"/>
      <c r="AV248" s="116"/>
      <c r="AW248" s="89"/>
      <c r="BC248" s="46"/>
      <c r="BE248" s="46"/>
      <c r="BF248" s="46"/>
      <c r="BG248" s="46"/>
    </row>
    <row r="249" spans="2:70" ht="15" x14ac:dyDescent="0.25">
      <c r="B249" s="10"/>
      <c r="U249" s="135"/>
      <c r="V249" s="191" t="str">
        <f t="shared" si="796"/>
        <v/>
      </c>
      <c r="W249" s="133" t="str">
        <f t="shared" si="785"/>
        <v/>
      </c>
      <c r="X249" s="205" t="str">
        <f t="shared" si="789"/>
        <v/>
      </c>
      <c r="Y249" s="133" t="str">
        <f t="shared" si="790"/>
        <v/>
      </c>
      <c r="Z249" s="133" t="str">
        <f t="shared" si="797"/>
        <v/>
      </c>
      <c r="AA249" s="133" t="str">
        <f t="shared" si="791"/>
        <v/>
      </c>
      <c r="AB249" s="203" t="str">
        <f t="shared" si="792"/>
        <v/>
      </c>
      <c r="AC249" s="133" t="str">
        <f t="shared" si="798"/>
        <v/>
      </c>
      <c r="AD249" s="203" t="str">
        <f t="shared" si="793"/>
        <v/>
      </c>
      <c r="AE249" s="133" t="str">
        <f t="shared" si="794"/>
        <v/>
      </c>
      <c r="AF249" s="133" t="str">
        <f t="shared" si="799"/>
        <v/>
      </c>
      <c r="AG249" s="133" t="str">
        <f t="shared" si="800"/>
        <v/>
      </c>
      <c r="AH249" s="134" t="str">
        <f t="shared" si="801"/>
        <v/>
      </c>
      <c r="AI249" s="150"/>
      <c r="AL249" s="114"/>
      <c r="AM249" s="79"/>
      <c r="AN249" s="156">
        <f>AN233+$AO$3</f>
        <v>1.8000000000000007</v>
      </c>
      <c r="AO249" s="156">
        <f t="shared" ref="AO249:BB249" si="833">AO233+$AO$3</f>
        <v>2.7999999999999972</v>
      </c>
      <c r="AP249" s="156">
        <f t="shared" si="833"/>
        <v>3.7999999999999972</v>
      </c>
      <c r="AQ249" s="156">
        <f t="shared" si="833"/>
        <v>4.7999999999999972</v>
      </c>
      <c r="AR249" s="156">
        <f t="shared" si="833"/>
        <v>5.7999999999999972</v>
      </c>
      <c r="AS249" s="156">
        <f t="shared" si="833"/>
        <v>6.7999999999999972</v>
      </c>
      <c r="AT249" s="156">
        <f t="shared" si="833"/>
        <v>7.7999999999999972</v>
      </c>
      <c r="AU249" s="156">
        <f t="shared" si="833"/>
        <v>8.8000000000000114</v>
      </c>
      <c r="AV249" s="156">
        <f t="shared" si="833"/>
        <v>9.8000000000000114</v>
      </c>
      <c r="AW249" s="156">
        <f t="shared" si="833"/>
        <v>10.800000000000011</v>
      </c>
      <c r="AX249" s="156">
        <f t="shared" si="833"/>
        <v>11.800000000000011</v>
      </c>
      <c r="AY249" s="156">
        <f t="shared" si="833"/>
        <v>12.800000000000011</v>
      </c>
      <c r="AZ249" s="156">
        <f t="shared" si="833"/>
        <v>13.800000000000011</v>
      </c>
      <c r="BA249" s="156">
        <f t="shared" si="833"/>
        <v>14.800000000000011</v>
      </c>
      <c r="BB249" s="156">
        <f t="shared" si="833"/>
        <v>15.800000000000011</v>
      </c>
      <c r="BC249" s="46"/>
    </row>
    <row r="250" spans="2:70" ht="15" x14ac:dyDescent="0.25">
      <c r="B250" s="10"/>
      <c r="U250" s="135"/>
      <c r="V250" s="191" t="str">
        <f t="shared" si="796"/>
        <v/>
      </c>
      <c r="W250" s="151" t="str">
        <f t="shared" si="785"/>
        <v/>
      </c>
      <c r="X250" s="208" t="str">
        <f t="shared" si="789"/>
        <v/>
      </c>
      <c r="Y250" s="151" t="str">
        <f t="shared" si="790"/>
        <v/>
      </c>
      <c r="Z250" s="133" t="str">
        <f t="shared" si="797"/>
        <v/>
      </c>
      <c r="AA250" s="151" t="str">
        <f t="shared" si="791"/>
        <v/>
      </c>
      <c r="AB250" s="151" t="str">
        <f t="shared" si="792"/>
        <v/>
      </c>
      <c r="AC250" s="133" t="str">
        <f t="shared" si="798"/>
        <v/>
      </c>
      <c r="AD250" s="215" t="str">
        <f t="shared" si="793"/>
        <v/>
      </c>
      <c r="AE250" s="151" t="str">
        <f t="shared" si="794"/>
        <v/>
      </c>
      <c r="AF250" s="133" t="str">
        <f t="shared" si="799"/>
        <v/>
      </c>
      <c r="AG250" s="133" t="str">
        <f t="shared" si="800"/>
        <v/>
      </c>
      <c r="AH250" s="134" t="str">
        <f t="shared" si="801"/>
        <v/>
      </c>
      <c r="AI250" s="150"/>
      <c r="AL250" s="114"/>
      <c r="AM250" s="115" t="str">
        <f t="shared" ref="AM250:BB250" si="834">B$29</f>
        <v>Set Point</v>
      </c>
      <c r="AN250" s="115" t="str">
        <f t="shared" si="834"/>
        <v>Lab A</v>
      </c>
      <c r="AO250" s="115" t="str">
        <f t="shared" si="834"/>
        <v>Lab B</v>
      </c>
      <c r="AP250" s="115" t="str">
        <f t="shared" si="834"/>
        <v>Lab C</v>
      </c>
      <c r="AQ250" s="115" t="str">
        <f t="shared" si="834"/>
        <v>Lab D</v>
      </c>
      <c r="AR250" s="115" t="str">
        <f t="shared" si="834"/>
        <v>Lab E</v>
      </c>
      <c r="AS250" s="115" t="str">
        <f t="shared" si="834"/>
        <v>Lab F</v>
      </c>
      <c r="AT250" s="115" t="str">
        <f t="shared" si="834"/>
        <v>Lab G</v>
      </c>
      <c r="AU250" s="115" t="str">
        <f t="shared" si="834"/>
        <v>Lab H</v>
      </c>
      <c r="AV250" s="115" t="str">
        <f t="shared" si="834"/>
        <v>Lab I</v>
      </c>
      <c r="AW250" s="115" t="str">
        <f t="shared" si="834"/>
        <v>Lab J</v>
      </c>
      <c r="AX250" s="115" t="str">
        <f t="shared" si="834"/>
        <v>Lab K</v>
      </c>
      <c r="AY250" s="115" t="str">
        <f t="shared" si="834"/>
        <v>Lab L</v>
      </c>
      <c r="AZ250" s="115" t="str">
        <f t="shared" si="834"/>
        <v>Lab M</v>
      </c>
      <c r="BA250" s="115" t="str">
        <f t="shared" si="834"/>
        <v>Lab N</v>
      </c>
      <c r="BB250" s="115" t="str">
        <f t="shared" si="834"/>
        <v>Lab O</v>
      </c>
      <c r="BC250" s="46"/>
    </row>
    <row r="251" spans="2:70" ht="15.75" x14ac:dyDescent="0.3">
      <c r="B251" s="10"/>
      <c r="U251" s="131" t="str">
        <f>N29</f>
        <v>Lab L</v>
      </c>
      <c r="V251" s="190" t="str">
        <f t="shared" ref="V251:V252" si="835">IF(N31="[-]","",N31)</f>
        <v/>
      </c>
      <c r="W251" s="131" t="str">
        <f t="shared" ref="W251:W268" si="836">IF(N119="[-]","",N119/2)</f>
        <v/>
      </c>
      <c r="X251" s="206" t="str">
        <f t="shared" ref="X251:X268" si="837">IF(V251="","",IF(OR(W251&lt;0,N97=-1),"",V251/W251^2))</f>
        <v/>
      </c>
      <c r="Y251" s="131" t="str">
        <f t="shared" ref="Y251:Y268" si="838">IF(W251="","",IF(OR(W251&lt;0,N97=-1),"",1/W251^2))</f>
        <v/>
      </c>
      <c r="Z251" s="131" t="str">
        <f t="shared" ref="Z251:Z252" si="839">IF(Y251="","",Y251/X325)</f>
        <v/>
      </c>
      <c r="AA251" s="131" t="str">
        <f t="shared" ref="AA251:AA268" si="840">IF(V251="","",IF(OR(W251&lt;0,N97=-1),"",Z251*V251))</f>
        <v/>
      </c>
      <c r="AB251" s="207" t="str">
        <f t="shared" ref="AB251:AB268" si="841">IF(V251="","",IF(OR(W251&lt;0,N97=-1),"",(V251-Y325)^2/W251^2))</f>
        <v/>
      </c>
      <c r="AC251" s="131" t="str">
        <f t="shared" ref="AC251:AC252" si="842">IF(V251="","",V251-Y325)</f>
        <v/>
      </c>
      <c r="AD251" s="207" t="str">
        <f>IF(W251="","",IF(W251&lt;0,W251^2+AB325,W251^2-AB325))</f>
        <v/>
      </c>
      <c r="AE251" s="131" t="str">
        <f t="shared" ref="AE251:AE268" si="843">IF(W251="","",IF(OR(W251&lt;0,N97=-1),"",AC325+(1-2*Z251)*W251^2))</f>
        <v/>
      </c>
      <c r="AF251" s="131" t="str">
        <f t="shared" si="732"/>
        <v/>
      </c>
      <c r="AG251" s="131" t="str">
        <f t="shared" si="733"/>
        <v/>
      </c>
      <c r="AH251" s="132" t="str">
        <f t="shared" si="734"/>
        <v/>
      </c>
      <c r="AI251" s="150"/>
      <c r="AL251" s="60" t="s">
        <v>112</v>
      </c>
      <c r="AM251" s="79">
        <f>B25</f>
        <v>5</v>
      </c>
      <c r="AN251" s="89">
        <f t="shared" ref="AN251:BB251" si="844">C47</f>
        <v>0.20071702011192963</v>
      </c>
      <c r="AO251" s="89">
        <f t="shared" si="844"/>
        <v>0.31432986398167689</v>
      </c>
      <c r="AP251" s="89">
        <f t="shared" si="844"/>
        <v>3.3333333333333335E-3</v>
      </c>
      <c r="AQ251" s="89">
        <f t="shared" si="844"/>
        <v>0.20943240347841363</v>
      </c>
      <c r="AR251" s="89">
        <f t="shared" si="844"/>
        <v>-0.19560952151325428</v>
      </c>
      <c r="AS251" s="89" t="str">
        <f t="shared" si="844"/>
        <v>[-]</v>
      </c>
      <c r="AT251" s="89">
        <f t="shared" si="844"/>
        <v>0.34699999999999998</v>
      </c>
      <c r="AU251" s="89">
        <f t="shared" si="844"/>
        <v>0.12689246935900536</v>
      </c>
      <c r="AV251" s="89">
        <f t="shared" si="844"/>
        <v>0.25486576941849942</v>
      </c>
      <c r="AW251" s="89">
        <f t="shared" si="844"/>
        <v>0.15710861062005604</v>
      </c>
      <c r="AX251" s="89" t="str">
        <f t="shared" si="844"/>
        <v>[-]</v>
      </c>
      <c r="AY251" s="89" t="str">
        <f t="shared" si="844"/>
        <v>[-]</v>
      </c>
      <c r="AZ251" s="89" t="str">
        <f t="shared" si="844"/>
        <v>[-]</v>
      </c>
      <c r="BA251" s="89" t="str">
        <f t="shared" si="844"/>
        <v>[-]</v>
      </c>
      <c r="BB251" s="89" t="str">
        <f t="shared" si="844"/>
        <v>[-]</v>
      </c>
      <c r="BC251" s="46"/>
    </row>
    <row r="252" spans="2:70" ht="15.75" x14ac:dyDescent="0.3">
      <c r="B252" s="10"/>
      <c r="U252" s="135"/>
      <c r="V252" s="191" t="str">
        <f t="shared" si="835"/>
        <v/>
      </c>
      <c r="W252" s="133" t="str">
        <f t="shared" si="836"/>
        <v/>
      </c>
      <c r="X252" s="205" t="str">
        <f t="shared" si="837"/>
        <v/>
      </c>
      <c r="Y252" s="133" t="str">
        <f t="shared" si="838"/>
        <v/>
      </c>
      <c r="Z252" s="133" t="str">
        <f t="shared" si="839"/>
        <v/>
      </c>
      <c r="AA252" s="133" t="str">
        <f t="shared" si="840"/>
        <v/>
      </c>
      <c r="AB252" s="203" t="str">
        <f t="shared" si="841"/>
        <v/>
      </c>
      <c r="AC252" s="133" t="str">
        <f t="shared" si="842"/>
        <v/>
      </c>
      <c r="AD252" s="203" t="str">
        <f t="shared" ref="AD252:AD268" si="845">IF(W252="","",IF(W252&lt;0,W252^2+AB326,W252^2-AB326))</f>
        <v/>
      </c>
      <c r="AE252" s="133" t="str">
        <f t="shared" si="843"/>
        <v/>
      </c>
      <c r="AF252" s="133" t="str">
        <f t="shared" si="732"/>
        <v/>
      </c>
      <c r="AG252" s="133" t="str">
        <f t="shared" si="733"/>
        <v/>
      </c>
      <c r="AH252" s="134" t="str">
        <f t="shared" si="734"/>
        <v/>
      </c>
      <c r="AI252" s="150"/>
      <c r="AL252" s="60" t="s">
        <v>107</v>
      </c>
      <c r="AM252" s="79">
        <f>AM251</f>
        <v>5</v>
      </c>
      <c r="AN252" s="89">
        <f t="shared" ref="AN252:BB252" si="846">C69</f>
        <v>5.000000000000001E-2</v>
      </c>
      <c r="AO252" s="89">
        <f t="shared" si="846"/>
        <v>0.44333333333333336</v>
      </c>
      <c r="AP252" s="89">
        <f t="shared" si="846"/>
        <v>-0.1</v>
      </c>
      <c r="AQ252" s="89">
        <f t="shared" si="846"/>
        <v>0.12</v>
      </c>
      <c r="AR252" s="89">
        <f t="shared" si="846"/>
        <v>-0.16</v>
      </c>
      <c r="AS252" s="89" t="str">
        <f t="shared" si="846"/>
        <v>[-]</v>
      </c>
      <c r="AT252" s="89">
        <f t="shared" si="846"/>
        <v>0.19</v>
      </c>
      <c r="AU252" s="89">
        <f t="shared" si="846"/>
        <v>0.03</v>
      </c>
      <c r="AV252" s="89">
        <f t="shared" si="846"/>
        <v>5.000000000000001E-2</v>
      </c>
      <c r="AW252" s="89">
        <f t="shared" si="846"/>
        <v>0.11</v>
      </c>
      <c r="AX252" s="89" t="str">
        <f t="shared" si="846"/>
        <v>[-]</v>
      </c>
      <c r="AY252" s="89" t="str">
        <f t="shared" si="846"/>
        <v>[-]</v>
      </c>
      <c r="AZ252" s="89" t="str">
        <f t="shared" si="846"/>
        <v>[-]</v>
      </c>
      <c r="BA252" s="89" t="str">
        <f t="shared" si="846"/>
        <v>[-]</v>
      </c>
      <c r="BB252" s="89" t="str">
        <f t="shared" si="846"/>
        <v>[-]</v>
      </c>
      <c r="BC252" s="46"/>
    </row>
    <row r="253" spans="2:70" ht="15.75" x14ac:dyDescent="0.3">
      <c r="B253" s="10"/>
      <c r="U253" s="135"/>
      <c r="V253" s="191" t="str">
        <f t="shared" ref="V253:V268" si="847">IF(N33="[-]","",N33)</f>
        <v/>
      </c>
      <c r="W253" s="133" t="str">
        <f t="shared" si="836"/>
        <v/>
      </c>
      <c r="X253" s="205" t="str">
        <f t="shared" si="837"/>
        <v/>
      </c>
      <c r="Y253" s="133" t="str">
        <f t="shared" si="838"/>
        <v/>
      </c>
      <c r="Z253" s="133" t="str">
        <f t="shared" ref="Z253:Z268" si="848">IF(Y253="","",Y253/X327)</f>
        <v/>
      </c>
      <c r="AA253" s="133" t="str">
        <f t="shared" si="840"/>
        <v/>
      </c>
      <c r="AB253" s="203" t="str">
        <f t="shared" si="841"/>
        <v/>
      </c>
      <c r="AC253" s="133" t="str">
        <f t="shared" ref="AC253:AC268" si="849">IF(V253="","",V253-Y327)</f>
        <v/>
      </c>
      <c r="AD253" s="203" t="str">
        <f t="shared" si="845"/>
        <v/>
      </c>
      <c r="AE253" s="133" t="str">
        <f t="shared" si="843"/>
        <v/>
      </c>
      <c r="AF253" s="133" t="str">
        <f t="shared" ref="AF253:AF268" si="850">IF(AD253="","",2*SQRT(AD253))</f>
        <v/>
      </c>
      <c r="AG253" s="133" t="str">
        <f t="shared" ref="AG253:AG268" si="851">IF(AE253="","",2*SQRT(AE253))</f>
        <v/>
      </c>
      <c r="AH253" s="134" t="str">
        <f t="shared" ref="AH253:AH268" si="852">IF(V253="","",AC253/AF253)</f>
        <v/>
      </c>
      <c r="AI253" s="150"/>
      <c r="AL253" s="60" t="s">
        <v>105</v>
      </c>
      <c r="AM253" s="79">
        <f t="shared" ref="AM253:AM258" si="853">AM252</f>
        <v>5</v>
      </c>
      <c r="AN253" s="89">
        <f t="shared" ref="AN253:BB253" si="854">C91</f>
        <v>3.8533957947602684E-2</v>
      </c>
      <c r="AO253" s="89">
        <f t="shared" si="854"/>
        <v>4.8385422077754044E-2</v>
      </c>
      <c r="AP253" s="89">
        <f t="shared" si="854"/>
        <v>1.5327344360140554E-2</v>
      </c>
      <c r="AQ253" s="89">
        <f t="shared" si="854"/>
        <v>1.360315251430424E-2</v>
      </c>
      <c r="AR253" s="89">
        <f t="shared" si="854"/>
        <v>6.2884446177591244E-2</v>
      </c>
      <c r="AS253" s="89" t="str">
        <f t="shared" si="854"/>
        <v>[-]</v>
      </c>
      <c r="AT253" s="89">
        <f t="shared" si="854"/>
        <v>2.6014053192611811E-3</v>
      </c>
      <c r="AU253" s="89">
        <f t="shared" si="854"/>
        <v>9.7971963315398231E-2</v>
      </c>
      <c r="AV253" s="89">
        <f t="shared" si="854"/>
        <v>8.2079311031748921E-3</v>
      </c>
      <c r="AW253" s="89">
        <f t="shared" si="854"/>
        <v>1.7638342073763937E-2</v>
      </c>
      <c r="AX253" s="89" t="str">
        <f t="shared" si="854"/>
        <v>[-]</v>
      </c>
      <c r="AY253" s="89" t="str">
        <f t="shared" si="854"/>
        <v>[-]</v>
      </c>
      <c r="AZ253" s="89" t="str">
        <f t="shared" si="854"/>
        <v>[-]</v>
      </c>
      <c r="BA253" s="89" t="str">
        <f t="shared" si="854"/>
        <v>[-]</v>
      </c>
      <c r="BB253" s="89" t="str">
        <f t="shared" si="854"/>
        <v>[-]</v>
      </c>
      <c r="BC253" s="46"/>
    </row>
    <row r="254" spans="2:70" ht="15.75" x14ac:dyDescent="0.3">
      <c r="B254" s="10"/>
      <c r="U254" s="135"/>
      <c r="V254" s="191" t="str">
        <f t="shared" si="847"/>
        <v/>
      </c>
      <c r="W254" s="133" t="str">
        <f t="shared" si="836"/>
        <v/>
      </c>
      <c r="X254" s="205" t="str">
        <f t="shared" si="837"/>
        <v/>
      </c>
      <c r="Y254" s="133" t="str">
        <f t="shared" si="838"/>
        <v/>
      </c>
      <c r="Z254" s="133" t="str">
        <f t="shared" si="848"/>
        <v/>
      </c>
      <c r="AA254" s="133" t="str">
        <f t="shared" si="840"/>
        <v/>
      </c>
      <c r="AB254" s="203" t="str">
        <f t="shared" si="841"/>
        <v/>
      </c>
      <c r="AC254" s="133" t="str">
        <f t="shared" si="849"/>
        <v/>
      </c>
      <c r="AD254" s="203" t="str">
        <f t="shared" si="845"/>
        <v/>
      </c>
      <c r="AE254" s="133" t="str">
        <f t="shared" si="843"/>
        <v/>
      </c>
      <c r="AF254" s="133" t="str">
        <f t="shared" si="850"/>
        <v/>
      </c>
      <c r="AG254" s="133" t="str">
        <f t="shared" si="851"/>
        <v/>
      </c>
      <c r="AH254" s="134" t="str">
        <f t="shared" si="852"/>
        <v/>
      </c>
      <c r="AI254" s="150"/>
      <c r="AL254" s="60" t="s">
        <v>108</v>
      </c>
      <c r="AM254" s="79">
        <f t="shared" si="853"/>
        <v>5</v>
      </c>
      <c r="AN254" s="89">
        <f t="shared" ref="AN254:BB254" si="855">C135</f>
        <v>8.7091135686174243E-2</v>
      </c>
      <c r="AO254" s="89">
        <f t="shared" si="855"/>
        <v>0.44998399250871901</v>
      </c>
      <c r="AP254" s="89">
        <f t="shared" si="855"/>
        <v>-0.11762196854811748</v>
      </c>
      <c r="AQ254" s="89">
        <f t="shared" si="855"/>
        <v>0.13485194013557025</v>
      </c>
      <c r="AR254" s="89">
        <f t="shared" si="855"/>
        <v>-0.18208364443590855</v>
      </c>
      <c r="AS254" s="89" t="str">
        <f t="shared" si="855"/>
        <v>[-]</v>
      </c>
      <c r="AT254" s="89">
        <f t="shared" si="855"/>
        <v>0.19926556980480867</v>
      </c>
      <c r="AU254" s="89">
        <f t="shared" si="855"/>
        <v>0.11873712812711</v>
      </c>
      <c r="AV254" s="89">
        <f t="shared" si="855"/>
        <v>7.8532605540593561E-2</v>
      </c>
      <c r="AW254" s="89">
        <f t="shared" si="855"/>
        <v>0.1265350193073487</v>
      </c>
      <c r="AX254" s="89" t="str">
        <f t="shared" si="855"/>
        <v>[-]</v>
      </c>
      <c r="AY254" s="89" t="str">
        <f t="shared" si="855"/>
        <v>[-]</v>
      </c>
      <c r="AZ254" s="89" t="str">
        <f t="shared" si="855"/>
        <v>[-]</v>
      </c>
      <c r="BA254" s="89" t="str">
        <f t="shared" si="855"/>
        <v>[-]</v>
      </c>
      <c r="BB254" s="89" t="str">
        <f t="shared" si="855"/>
        <v>[-]</v>
      </c>
      <c r="BC254" s="46"/>
      <c r="BH254" s="15"/>
      <c r="BI254" s="79"/>
      <c r="BJ254" s="79"/>
      <c r="BK254" s="79"/>
      <c r="BL254" s="79"/>
      <c r="BM254" s="79"/>
      <c r="BN254" s="79"/>
      <c r="BO254" s="79"/>
      <c r="BP254" s="79"/>
      <c r="BQ254" s="79"/>
      <c r="BR254" s="79"/>
    </row>
    <row r="255" spans="2:70" ht="15.75" x14ac:dyDescent="0.3">
      <c r="B255" s="10"/>
      <c r="U255" s="135"/>
      <c r="V255" s="191" t="str">
        <f t="shared" si="847"/>
        <v/>
      </c>
      <c r="W255" s="133" t="str">
        <f t="shared" si="836"/>
        <v/>
      </c>
      <c r="X255" s="205" t="str">
        <f t="shared" si="837"/>
        <v/>
      </c>
      <c r="Y255" s="133" t="str">
        <f t="shared" si="838"/>
        <v/>
      </c>
      <c r="Z255" s="133" t="str">
        <f t="shared" si="848"/>
        <v/>
      </c>
      <c r="AA255" s="133" t="str">
        <f t="shared" si="840"/>
        <v/>
      </c>
      <c r="AB255" s="203" t="str">
        <f t="shared" si="841"/>
        <v/>
      </c>
      <c r="AC255" s="133" t="str">
        <f t="shared" si="849"/>
        <v/>
      </c>
      <c r="AD255" s="203" t="str">
        <f t="shared" si="845"/>
        <v/>
      </c>
      <c r="AE255" s="133" t="str">
        <f t="shared" si="843"/>
        <v/>
      </c>
      <c r="AF255" s="133" t="str">
        <f t="shared" si="850"/>
        <v/>
      </c>
      <c r="AG255" s="133" t="str">
        <f t="shared" si="851"/>
        <v/>
      </c>
      <c r="AH255" s="134" t="str">
        <f t="shared" si="852"/>
        <v/>
      </c>
      <c r="AI255" s="150"/>
      <c r="AL255" s="60" t="s">
        <v>109</v>
      </c>
      <c r="AM255" s="79">
        <f t="shared" si="853"/>
        <v>5</v>
      </c>
      <c r="AN255" s="89">
        <f t="shared" ref="AN255:BB255" si="856">C157</f>
        <v>1.4261649154438782</v>
      </c>
      <c r="AO255" s="89">
        <f t="shared" si="856"/>
        <v>0.17386206697151668</v>
      </c>
      <c r="AP255" s="89">
        <f t="shared" si="856"/>
        <v>0.61926791335691955</v>
      </c>
      <c r="AQ255" s="89">
        <f t="shared" si="856"/>
        <v>0.51268937953096783</v>
      </c>
      <c r="AR255" s="89">
        <f t="shared" si="856"/>
        <v>0.54322724767782393</v>
      </c>
      <c r="AS255" s="89" t="str">
        <f t="shared" si="856"/>
        <v>[-]</v>
      </c>
      <c r="AT255" s="89">
        <f t="shared" si="856"/>
        <v>0.31608614615393293</v>
      </c>
      <c r="AU255" s="89">
        <f t="shared" si="856"/>
        <v>3.8294916395831815</v>
      </c>
      <c r="AV255" s="89">
        <f t="shared" si="856"/>
        <v>1.2111763097079573</v>
      </c>
      <c r="AW255" s="89">
        <f t="shared" si="856"/>
        <v>0.56853524361496111</v>
      </c>
      <c r="AX255" s="89" t="str">
        <f t="shared" si="856"/>
        <v>[-]</v>
      </c>
      <c r="AY255" s="89" t="str">
        <f t="shared" si="856"/>
        <v>[-]</v>
      </c>
      <c r="AZ255" s="89" t="str">
        <f t="shared" si="856"/>
        <v>[-]</v>
      </c>
      <c r="BA255" s="89" t="str">
        <f t="shared" si="856"/>
        <v>[-]</v>
      </c>
      <c r="BB255" s="89" t="str">
        <f t="shared" si="856"/>
        <v>[-]</v>
      </c>
      <c r="BC255" s="46"/>
      <c r="BE255" s="46"/>
      <c r="BF255" s="46"/>
      <c r="BG255" s="46"/>
    </row>
    <row r="256" spans="2:70" ht="15.75" x14ac:dyDescent="0.3">
      <c r="B256" s="10"/>
      <c r="U256" s="135"/>
      <c r="V256" s="191" t="str">
        <f t="shared" si="847"/>
        <v/>
      </c>
      <c r="W256" s="133" t="str">
        <f t="shared" si="836"/>
        <v/>
      </c>
      <c r="X256" s="205" t="str">
        <f t="shared" si="837"/>
        <v/>
      </c>
      <c r="Y256" s="133" t="str">
        <f t="shared" si="838"/>
        <v/>
      </c>
      <c r="Z256" s="133" t="str">
        <f t="shared" si="848"/>
        <v/>
      </c>
      <c r="AA256" s="133" t="str">
        <f t="shared" si="840"/>
        <v/>
      </c>
      <c r="AB256" s="203" t="str">
        <f t="shared" si="841"/>
        <v/>
      </c>
      <c r="AC256" s="133" t="str">
        <f t="shared" si="849"/>
        <v/>
      </c>
      <c r="AD256" s="203" t="str">
        <f t="shared" si="845"/>
        <v/>
      </c>
      <c r="AE256" s="133" t="str">
        <f t="shared" si="843"/>
        <v/>
      </c>
      <c r="AF256" s="133" t="str">
        <f t="shared" si="850"/>
        <v/>
      </c>
      <c r="AG256" s="133" t="str">
        <f t="shared" si="851"/>
        <v/>
      </c>
      <c r="AH256" s="134" t="str">
        <f t="shared" si="852"/>
        <v/>
      </c>
      <c r="AI256" s="150"/>
      <c r="AL256" s="60" t="s">
        <v>113</v>
      </c>
      <c r="AM256" s="79">
        <f t="shared" si="853"/>
        <v>5</v>
      </c>
      <c r="AN256" s="89">
        <f t="shared" ref="AN256:BB256" si="857">C180</f>
        <v>-1.0818541297786449E-2</v>
      </c>
      <c r="AO256" s="89">
        <f t="shared" si="857"/>
        <v>0.10279430257196082</v>
      </c>
      <c r="AP256" s="89">
        <f t="shared" si="857"/>
        <v>-0.20820222807638275</v>
      </c>
      <c r="AQ256" s="89">
        <f t="shared" si="857"/>
        <v>-2.1031579313024462E-3</v>
      </c>
      <c r="AR256" s="89">
        <f t="shared" si="857"/>
        <v>-0.40714508292297036</v>
      </c>
      <c r="AS256" s="89" t="str">
        <f t="shared" si="857"/>
        <v>[-]</v>
      </c>
      <c r="AT256" s="89">
        <f t="shared" si="857"/>
        <v>0.1354644385902839</v>
      </c>
      <c r="AU256" s="89">
        <f t="shared" si="857"/>
        <v>-8.4643092050710717E-2</v>
      </c>
      <c r="AV256" s="89">
        <f t="shared" si="857"/>
        <v>4.3330208008783344E-2</v>
      </c>
      <c r="AW256" s="89">
        <f t="shared" si="857"/>
        <v>-5.4426950789660034E-2</v>
      </c>
      <c r="AX256" s="89" t="str">
        <f t="shared" si="857"/>
        <v>[-]</v>
      </c>
      <c r="AY256" s="89" t="str">
        <f t="shared" si="857"/>
        <v>[-]</v>
      </c>
      <c r="AZ256" s="89" t="str">
        <f t="shared" si="857"/>
        <v>[-]</v>
      </c>
      <c r="BA256" s="89" t="str">
        <f t="shared" si="857"/>
        <v>[-]</v>
      </c>
      <c r="BB256" s="89" t="str">
        <f t="shared" si="857"/>
        <v>[-]</v>
      </c>
      <c r="BC256" s="46"/>
      <c r="BE256" s="46"/>
      <c r="BF256" s="46"/>
      <c r="BG256" s="46"/>
    </row>
    <row r="257" spans="2:70" ht="15.75" x14ac:dyDescent="0.3">
      <c r="B257" s="10"/>
      <c r="U257" s="135"/>
      <c r="V257" s="191" t="str">
        <f t="shared" si="847"/>
        <v/>
      </c>
      <c r="W257" s="133" t="str">
        <f t="shared" si="836"/>
        <v/>
      </c>
      <c r="X257" s="205" t="str">
        <f t="shared" si="837"/>
        <v/>
      </c>
      <c r="Y257" s="133" t="str">
        <f t="shared" si="838"/>
        <v/>
      </c>
      <c r="Z257" s="133" t="str">
        <f t="shared" si="848"/>
        <v/>
      </c>
      <c r="AA257" s="133" t="str">
        <f t="shared" si="840"/>
        <v/>
      </c>
      <c r="AB257" s="203" t="str">
        <f t="shared" si="841"/>
        <v/>
      </c>
      <c r="AC257" s="133" t="str">
        <f t="shared" si="849"/>
        <v/>
      </c>
      <c r="AD257" s="203" t="str">
        <f t="shared" si="845"/>
        <v/>
      </c>
      <c r="AE257" s="133" t="str">
        <f t="shared" si="843"/>
        <v/>
      </c>
      <c r="AF257" s="133" t="str">
        <f t="shared" si="850"/>
        <v/>
      </c>
      <c r="AG257" s="133" t="str">
        <f t="shared" si="851"/>
        <v/>
      </c>
      <c r="AH257" s="134" t="str">
        <f t="shared" si="852"/>
        <v/>
      </c>
      <c r="AI257" s="150"/>
      <c r="AL257" s="60" t="s">
        <v>110</v>
      </c>
      <c r="AM257" s="79">
        <f t="shared" si="853"/>
        <v>5</v>
      </c>
      <c r="AN257" s="89">
        <f t="shared" ref="AN257:BB257" si="858">C202</f>
        <v>7.5057234228029401E-2</v>
      </c>
      <c r="AO257" s="89">
        <f t="shared" si="858"/>
        <v>0.44781058050133266</v>
      </c>
      <c r="AP257" s="89">
        <f t="shared" si="858"/>
        <v>0.1256431653146349</v>
      </c>
      <c r="AQ257" s="89">
        <f t="shared" si="858"/>
        <v>0.12741180578416225</v>
      </c>
      <c r="AR257" s="89">
        <f t="shared" si="858"/>
        <v>0.18736523443853909</v>
      </c>
      <c r="AS257" s="89" t="str">
        <f t="shared" si="858"/>
        <v>[-]</v>
      </c>
      <c r="AT257" s="89">
        <f t="shared" si="858"/>
        <v>0.19430771936412802</v>
      </c>
      <c r="AU257" s="89">
        <f t="shared" si="858"/>
        <v>0.11021446407222327</v>
      </c>
      <c r="AV257" s="89">
        <f t="shared" si="858"/>
        <v>6.4931445601096247E-2</v>
      </c>
      <c r="AW257" s="89">
        <f t="shared" si="858"/>
        <v>0.11857416921895242</v>
      </c>
      <c r="AX257" s="89" t="str">
        <f t="shared" si="858"/>
        <v>[-]</v>
      </c>
      <c r="AY257" s="89" t="str">
        <f t="shared" si="858"/>
        <v>[-]</v>
      </c>
      <c r="AZ257" s="89" t="str">
        <f t="shared" si="858"/>
        <v>[-]</v>
      </c>
      <c r="BA257" s="89" t="str">
        <f t="shared" si="858"/>
        <v>[-]</v>
      </c>
      <c r="BB257" s="89" t="str">
        <f t="shared" si="858"/>
        <v>[-]</v>
      </c>
      <c r="BC257" s="46"/>
      <c r="BE257" s="46"/>
      <c r="BF257" s="46"/>
      <c r="BG257" s="46"/>
      <c r="BH257" s="48" t="s">
        <v>45</v>
      </c>
      <c r="BI257" s="48">
        <v>1</v>
      </c>
      <c r="BJ257" s="48">
        <v>2</v>
      </c>
      <c r="BK257" s="48">
        <v>3</v>
      </c>
      <c r="BL257" s="48">
        <v>4</v>
      </c>
      <c r="BM257" s="48">
        <v>5</v>
      </c>
      <c r="BN257" s="48">
        <v>6</v>
      </c>
      <c r="BO257" s="48">
        <v>7</v>
      </c>
      <c r="BP257" s="48">
        <v>8</v>
      </c>
      <c r="BQ257" s="48">
        <v>9</v>
      </c>
      <c r="BR257" s="48">
        <v>10</v>
      </c>
    </row>
    <row r="258" spans="2:70" ht="15.75" x14ac:dyDescent="0.3">
      <c r="B258" s="10"/>
      <c r="U258" s="135"/>
      <c r="V258" s="191" t="str">
        <f t="shared" si="847"/>
        <v/>
      </c>
      <c r="W258" s="133" t="str">
        <f t="shared" si="836"/>
        <v/>
      </c>
      <c r="X258" s="205" t="str">
        <f t="shared" si="837"/>
        <v/>
      </c>
      <c r="Y258" s="133" t="str">
        <f t="shared" si="838"/>
        <v/>
      </c>
      <c r="Z258" s="133" t="str">
        <f t="shared" si="848"/>
        <v/>
      </c>
      <c r="AA258" s="133" t="str">
        <f t="shared" si="840"/>
        <v/>
      </c>
      <c r="AB258" s="203" t="str">
        <f t="shared" si="841"/>
        <v/>
      </c>
      <c r="AC258" s="133" t="str">
        <f t="shared" si="849"/>
        <v/>
      </c>
      <c r="AD258" s="203" t="str">
        <f t="shared" si="845"/>
        <v/>
      </c>
      <c r="AE258" s="133" t="str">
        <f t="shared" si="843"/>
        <v/>
      </c>
      <c r="AF258" s="133" t="str">
        <f t="shared" si="850"/>
        <v/>
      </c>
      <c r="AG258" s="133" t="str">
        <f t="shared" si="851"/>
        <v/>
      </c>
      <c r="AH258" s="134" t="str">
        <f t="shared" si="852"/>
        <v/>
      </c>
      <c r="AI258" s="150"/>
      <c r="AL258" s="15" t="s">
        <v>111</v>
      </c>
      <c r="AM258" s="79">
        <f t="shared" si="853"/>
        <v>5</v>
      </c>
      <c r="AN258" s="89">
        <f t="shared" ref="AN258:BB258" si="859">C224</f>
        <v>-0.14413722286807057</v>
      </c>
      <c r="AO258" s="89">
        <f t="shared" si="859"/>
        <v>0.22954862401169843</v>
      </c>
      <c r="AP258" s="89">
        <f t="shared" si="859"/>
        <v>-1.6570915541247622</v>
      </c>
      <c r="AQ258" s="89">
        <f t="shared" si="859"/>
        <v>-1.6506774379018152E-2</v>
      </c>
      <c r="AR258" s="89">
        <f t="shared" si="859"/>
        <v>-2.1730022869131842</v>
      </c>
      <c r="AS258" s="89" t="str">
        <f t="shared" si="859"/>
        <v>[-]</v>
      </c>
      <c r="AT258" s="89">
        <f t="shared" si="859"/>
        <v>0.69716447207342691</v>
      </c>
      <c r="AU258" s="89">
        <f t="shared" si="859"/>
        <v>-0.76798533444071648</v>
      </c>
      <c r="AV258" s="89">
        <f t="shared" si="859"/>
        <v>0.6673223983796811</v>
      </c>
      <c r="AW258" s="89">
        <f t="shared" si="859"/>
        <v>-0.45901186698730545</v>
      </c>
      <c r="AX258" s="89" t="str">
        <f t="shared" si="859"/>
        <v>[-]</v>
      </c>
      <c r="AY258" s="89" t="str">
        <f t="shared" si="859"/>
        <v>[-]</v>
      </c>
      <c r="AZ258" s="89" t="str">
        <f t="shared" si="859"/>
        <v>[-]</v>
      </c>
      <c r="BA258" s="89" t="str">
        <f t="shared" si="859"/>
        <v>[-]</v>
      </c>
      <c r="BB258" s="89" t="str">
        <f t="shared" si="859"/>
        <v>[-]</v>
      </c>
      <c r="BC258" s="46"/>
      <c r="BD258" s="48">
        <f>B25</f>
        <v>5</v>
      </c>
      <c r="BE258" s="26"/>
      <c r="BF258" s="26"/>
      <c r="BG258" s="46"/>
      <c r="BH258" s="48">
        <f>BD258</f>
        <v>5</v>
      </c>
      <c r="BI258" s="120" t="str">
        <f t="shared" ref="BI258:BR258" si="860">C$29</f>
        <v>Lab A</v>
      </c>
      <c r="BJ258" s="120" t="str">
        <f t="shared" si="860"/>
        <v>Lab B</v>
      </c>
      <c r="BK258" s="120" t="str">
        <f t="shared" si="860"/>
        <v>Lab C</v>
      </c>
      <c r="BL258" s="120" t="str">
        <f t="shared" si="860"/>
        <v>Lab D</v>
      </c>
      <c r="BM258" s="120" t="str">
        <f t="shared" si="860"/>
        <v>Lab E</v>
      </c>
      <c r="BN258" s="120" t="str">
        <f t="shared" si="860"/>
        <v>Lab F</v>
      </c>
      <c r="BO258" s="120" t="str">
        <f t="shared" si="860"/>
        <v>Lab G</v>
      </c>
      <c r="BP258" s="120" t="str">
        <f t="shared" si="860"/>
        <v>Lab H</v>
      </c>
      <c r="BQ258" s="120" t="str">
        <f t="shared" si="860"/>
        <v>Lab I</v>
      </c>
      <c r="BR258" s="120" t="str">
        <f t="shared" si="860"/>
        <v>Lab J</v>
      </c>
    </row>
    <row r="259" spans="2:70" ht="15.75" x14ac:dyDescent="0.3">
      <c r="B259" s="10"/>
      <c r="U259" s="135"/>
      <c r="V259" s="191" t="str">
        <f t="shared" si="847"/>
        <v/>
      </c>
      <c r="W259" s="133" t="str">
        <f t="shared" si="836"/>
        <v/>
      </c>
      <c r="X259" s="205" t="str">
        <f t="shared" si="837"/>
        <v/>
      </c>
      <c r="Y259" s="133" t="str">
        <f t="shared" si="838"/>
        <v/>
      </c>
      <c r="Z259" s="133" t="str">
        <f t="shared" si="848"/>
        <v/>
      </c>
      <c r="AA259" s="133" t="str">
        <f t="shared" si="840"/>
        <v/>
      </c>
      <c r="AB259" s="203" t="str">
        <f t="shared" si="841"/>
        <v/>
      </c>
      <c r="AC259" s="133" t="str">
        <f t="shared" si="849"/>
        <v/>
      </c>
      <c r="AD259" s="203" t="str">
        <f t="shared" si="845"/>
        <v/>
      </c>
      <c r="AE259" s="133" t="str">
        <f t="shared" si="843"/>
        <v/>
      </c>
      <c r="AF259" s="133" t="str">
        <f t="shared" si="850"/>
        <v/>
      </c>
      <c r="AG259" s="133" t="str">
        <f t="shared" si="851"/>
        <v/>
      </c>
      <c r="AH259" s="134" t="str">
        <f t="shared" si="852"/>
        <v/>
      </c>
      <c r="AI259" s="150"/>
      <c r="AL259" s="102" t="s">
        <v>53</v>
      </c>
      <c r="AM259" s="144"/>
      <c r="AN259" s="124" t="str">
        <f t="shared" ref="AN259" si="861">IF(AN258="[-]","[-]",IF(ABS(AN258)&lt;=1,"pass","X"))</f>
        <v>pass</v>
      </c>
      <c r="AO259" s="124" t="str">
        <f t="shared" ref="AO259" si="862">IF(AO258="[-]","[-]",IF(ABS(AO258)&lt;=1,"pass","X"))</f>
        <v>pass</v>
      </c>
      <c r="AP259" s="124" t="str">
        <f t="shared" ref="AP259" si="863">IF(AP258="[-]","[-]",IF(ABS(AP258)&lt;=1,"pass","X"))</f>
        <v>X</v>
      </c>
      <c r="AQ259" s="124" t="str">
        <f t="shared" ref="AQ259" si="864">IF(AQ258="[-]","[-]",IF(ABS(AQ258)&lt;=1,"pass","X"))</f>
        <v>pass</v>
      </c>
      <c r="AR259" s="124" t="str">
        <f t="shared" ref="AR259" si="865">IF(AR258="[-]","[-]",IF(ABS(AR258)&lt;=1,"pass","X"))</f>
        <v>X</v>
      </c>
      <c r="AS259" s="124" t="str">
        <f t="shared" ref="AS259" si="866">IF(AS258="[-]","[-]",IF(ABS(AS258)&lt;=1,"pass","X"))</f>
        <v>[-]</v>
      </c>
      <c r="AT259" s="124" t="str">
        <f t="shared" ref="AT259" si="867">IF(AT258="[-]","[-]",IF(ABS(AT258)&lt;=1,"pass","X"))</f>
        <v>pass</v>
      </c>
      <c r="AU259" s="124" t="str">
        <f t="shared" ref="AU259" si="868">IF(AU258="[-]","[-]",IF(ABS(AU258)&lt;=1,"pass","X"))</f>
        <v>pass</v>
      </c>
      <c r="AV259" s="124" t="str">
        <f t="shared" ref="AV259" si="869">IF(AV258="[-]","[-]",IF(ABS(AV258)&lt;=1,"pass","X"))</f>
        <v>pass</v>
      </c>
      <c r="AW259" s="124" t="str">
        <f t="shared" ref="AW259" si="870">IF(AW258="[-]","[-]",IF(ABS(AW258)&lt;=1,"pass","X"))</f>
        <v>pass</v>
      </c>
      <c r="AX259" s="124" t="str">
        <f t="shared" ref="AX259" si="871">IF(AX258="[-]","[-]",IF(ABS(AX258)&lt;=1,"pass","X"))</f>
        <v>[-]</v>
      </c>
      <c r="AY259" s="124" t="str">
        <f t="shared" ref="AY259" si="872">IF(AY258="[-]","[-]",IF(ABS(AY258)&lt;=1,"pass","X"))</f>
        <v>[-]</v>
      </c>
      <c r="AZ259" s="124" t="str">
        <f t="shared" ref="AZ259" si="873">IF(AZ258="[-]","[-]",IF(ABS(AZ258)&lt;=1,"pass","X"))</f>
        <v>[-]</v>
      </c>
      <c r="BA259" s="124" t="str">
        <f t="shared" ref="BA259" si="874">IF(BA258="[-]","[-]",IF(ABS(BA258)&lt;=1,"pass","X"))</f>
        <v>[-]</v>
      </c>
      <c r="BB259" s="124" t="str">
        <f t="shared" ref="BB259" si="875">IF(BB258="[-]","[-]",IF(ABS(BB258)&lt;=1,"pass","X"))</f>
        <v>[-]</v>
      </c>
      <c r="BC259" s="46"/>
      <c r="BD259" s="48" t="str">
        <f>BD243</f>
        <v>xCRV</v>
      </c>
      <c r="BE259" s="73" t="s">
        <v>57</v>
      </c>
      <c r="BF259" s="73" t="s">
        <v>58</v>
      </c>
      <c r="BG259" s="46"/>
      <c r="BH259" s="75" t="s">
        <v>54</v>
      </c>
      <c r="BI259" s="128" t="str">
        <f t="shared" ref="BI259:BM260" si="876">AN259</f>
        <v>pass</v>
      </c>
      <c r="BJ259" s="128" t="str">
        <f t="shared" si="876"/>
        <v>pass</v>
      </c>
      <c r="BK259" s="128" t="str">
        <f t="shared" si="876"/>
        <v>X</v>
      </c>
      <c r="BL259" s="128" t="str">
        <f t="shared" si="876"/>
        <v>pass</v>
      </c>
      <c r="BM259" s="128" t="str">
        <f t="shared" si="876"/>
        <v>X</v>
      </c>
      <c r="BN259" s="128"/>
      <c r="BO259" s="128" t="str">
        <f t="shared" ref="BO259:BR260" si="877">AT259</f>
        <v>pass</v>
      </c>
      <c r="BP259" s="128" t="str">
        <f t="shared" si="877"/>
        <v>pass</v>
      </c>
      <c r="BQ259" s="128" t="str">
        <f t="shared" si="877"/>
        <v>pass</v>
      </c>
      <c r="BR259" s="128" t="str">
        <f t="shared" si="877"/>
        <v>pass</v>
      </c>
    </row>
    <row r="260" spans="2:70" x14ac:dyDescent="0.2">
      <c r="B260" s="10"/>
      <c r="U260" s="135"/>
      <c r="V260" s="191" t="str">
        <f t="shared" si="847"/>
        <v/>
      </c>
      <c r="W260" s="133" t="str">
        <f t="shared" si="836"/>
        <v/>
      </c>
      <c r="X260" s="205" t="str">
        <f t="shared" si="837"/>
        <v/>
      </c>
      <c r="Y260" s="133" t="str">
        <f t="shared" si="838"/>
        <v/>
      </c>
      <c r="Z260" s="133" t="str">
        <f t="shared" si="848"/>
        <v/>
      </c>
      <c r="AA260" s="133" t="str">
        <f t="shared" si="840"/>
        <v/>
      </c>
      <c r="AB260" s="203" t="str">
        <f t="shared" si="841"/>
        <v/>
      </c>
      <c r="AC260" s="133" t="str">
        <f t="shared" si="849"/>
        <v/>
      </c>
      <c r="AD260" s="203" t="str">
        <f t="shared" si="845"/>
        <v/>
      </c>
      <c r="AE260" s="133" t="str">
        <f t="shared" si="843"/>
        <v/>
      </c>
      <c r="AF260" s="133" t="str">
        <f t="shared" si="850"/>
        <v/>
      </c>
      <c r="AG260" s="133" t="str">
        <f t="shared" si="851"/>
        <v/>
      </c>
      <c r="AH260" s="134" t="str">
        <f t="shared" si="852"/>
        <v/>
      </c>
      <c r="AI260" s="150"/>
      <c r="AL260" s="102" t="s">
        <v>52</v>
      </c>
      <c r="AM260" s="145"/>
      <c r="AN260" s="124" t="str">
        <f>IF(AN255="[-]","[-]",IF(AND(ABS(AN258)&lt;=1,(AN255&lt;=2)),"pass",(IF(AND(ABS(AN258)&gt;1,(AN255&lt;=2)),"X","?"))))</f>
        <v>pass</v>
      </c>
      <c r="AO260" s="124" t="str">
        <f t="shared" ref="AO260:BB260" si="878">IF(AO255="[-]","[-]",IF(AND(ABS(AO258)&lt;=1,(AO255&lt;=2)),"pass",(IF(AND(ABS(AO258)&gt;1,(AO255&lt;=2)),"X","?"))))</f>
        <v>pass</v>
      </c>
      <c r="AP260" s="124" t="str">
        <f t="shared" si="878"/>
        <v>X</v>
      </c>
      <c r="AQ260" s="124" t="str">
        <f t="shared" si="878"/>
        <v>pass</v>
      </c>
      <c r="AR260" s="124" t="str">
        <f t="shared" si="878"/>
        <v>X</v>
      </c>
      <c r="AS260" s="124" t="str">
        <f t="shared" si="878"/>
        <v>[-]</v>
      </c>
      <c r="AT260" s="124" t="str">
        <f t="shared" si="878"/>
        <v>pass</v>
      </c>
      <c r="AU260" s="124" t="str">
        <f t="shared" si="878"/>
        <v>?</v>
      </c>
      <c r="AV260" s="124" t="str">
        <f t="shared" si="878"/>
        <v>pass</v>
      </c>
      <c r="AW260" s="124" t="str">
        <f t="shared" si="878"/>
        <v>pass</v>
      </c>
      <c r="AX260" s="124" t="str">
        <f t="shared" si="878"/>
        <v>[-]</v>
      </c>
      <c r="AY260" s="124" t="str">
        <f t="shared" si="878"/>
        <v>[-]</v>
      </c>
      <c r="AZ260" s="124" t="str">
        <f t="shared" si="878"/>
        <v>[-]</v>
      </c>
      <c r="BA260" s="124" t="str">
        <f t="shared" si="878"/>
        <v>[-]</v>
      </c>
      <c r="BB260" s="124" t="str">
        <f t="shared" si="878"/>
        <v>[-]</v>
      </c>
      <c r="BC260" s="46"/>
      <c r="BD260" s="48" t="str">
        <f>BD244</f>
        <v>(%)</v>
      </c>
      <c r="BE260" s="48" t="s">
        <v>30</v>
      </c>
      <c r="BF260" s="48" t="s">
        <v>31</v>
      </c>
      <c r="BG260" s="46"/>
      <c r="BH260" s="75" t="s">
        <v>52</v>
      </c>
      <c r="BI260" s="128" t="str">
        <f t="shared" si="876"/>
        <v>pass</v>
      </c>
      <c r="BJ260" s="128" t="str">
        <f t="shared" si="876"/>
        <v>pass</v>
      </c>
      <c r="BK260" s="128" t="str">
        <f t="shared" si="876"/>
        <v>X</v>
      </c>
      <c r="BL260" s="128" t="str">
        <f t="shared" si="876"/>
        <v>pass</v>
      </c>
      <c r="BM260" s="128" t="str">
        <f t="shared" si="876"/>
        <v>X</v>
      </c>
      <c r="BN260" s="128"/>
      <c r="BO260" s="128" t="str">
        <f t="shared" si="877"/>
        <v>pass</v>
      </c>
      <c r="BP260" s="128" t="str">
        <f t="shared" si="877"/>
        <v>?</v>
      </c>
      <c r="BQ260" s="128" t="str">
        <f t="shared" si="877"/>
        <v>pass</v>
      </c>
      <c r="BR260" s="128" t="str">
        <f t="shared" si="877"/>
        <v>pass</v>
      </c>
    </row>
    <row r="261" spans="2:70" ht="15.75" x14ac:dyDescent="0.3">
      <c r="B261" s="10"/>
      <c r="U261" s="135"/>
      <c r="V261" s="191" t="str">
        <f t="shared" si="847"/>
        <v/>
      </c>
      <c r="W261" s="133" t="str">
        <f t="shared" si="836"/>
        <v/>
      </c>
      <c r="X261" s="205" t="str">
        <f t="shared" si="837"/>
        <v/>
      </c>
      <c r="Y261" s="133" t="str">
        <f t="shared" si="838"/>
        <v/>
      </c>
      <c r="Z261" s="133" t="str">
        <f t="shared" si="848"/>
        <v/>
      </c>
      <c r="AA261" s="133" t="str">
        <f t="shared" si="840"/>
        <v/>
      </c>
      <c r="AB261" s="203" t="str">
        <f t="shared" si="841"/>
        <v/>
      </c>
      <c r="AC261" s="133" t="str">
        <f t="shared" si="849"/>
        <v/>
      </c>
      <c r="AD261" s="203" t="str">
        <f t="shared" si="845"/>
        <v/>
      </c>
      <c r="AE261" s="133" t="str">
        <f t="shared" si="843"/>
        <v/>
      </c>
      <c r="AF261" s="133" t="str">
        <f t="shared" si="850"/>
        <v/>
      </c>
      <c r="AG261" s="133" t="str">
        <f t="shared" si="851"/>
        <v/>
      </c>
      <c r="AH261" s="134" t="str">
        <f t="shared" si="852"/>
        <v/>
      </c>
      <c r="AI261" s="150"/>
      <c r="AL261" s="125" t="s">
        <v>114</v>
      </c>
      <c r="AM261" s="145"/>
      <c r="AN261" s="146">
        <f>IF(AN256="[-]","[-]",AN256/ABS(AN252))</f>
        <v>-0.21637082595572893</v>
      </c>
      <c r="AO261" s="146">
        <f t="shared" ref="AO261:BB261" si="879">IF(AO256="[-]","[-]",AO256/ABS(AO252))</f>
        <v>0.23186684790667852</v>
      </c>
      <c r="AP261" s="146">
        <f t="shared" si="879"/>
        <v>-2.0820222807638276</v>
      </c>
      <c r="AQ261" s="146">
        <f t="shared" si="879"/>
        <v>-1.7526316094187054E-2</v>
      </c>
      <c r="AR261" s="146">
        <f t="shared" si="879"/>
        <v>-2.5446567682685646</v>
      </c>
      <c r="AS261" s="146" t="str">
        <f t="shared" si="879"/>
        <v>[-]</v>
      </c>
      <c r="AT261" s="146">
        <f t="shared" si="879"/>
        <v>0.7129707294225468</v>
      </c>
      <c r="AU261" s="146">
        <f t="shared" si="879"/>
        <v>-2.8214364016903573</v>
      </c>
      <c r="AV261" s="146">
        <f t="shared" si="879"/>
        <v>0.86660416017566666</v>
      </c>
      <c r="AW261" s="146">
        <f t="shared" si="879"/>
        <v>-0.49479046172418212</v>
      </c>
      <c r="AX261" s="146" t="str">
        <f t="shared" si="879"/>
        <v>[-]</v>
      </c>
      <c r="AY261" s="146" t="str">
        <f t="shared" si="879"/>
        <v>[-]</v>
      </c>
      <c r="AZ261" s="146" t="str">
        <f t="shared" si="879"/>
        <v>[-]</v>
      </c>
      <c r="BA261" s="146" t="str">
        <f t="shared" si="879"/>
        <v>[-]</v>
      </c>
      <c r="BB261" s="146" t="str">
        <f t="shared" si="879"/>
        <v>[-]</v>
      </c>
      <c r="BC261" s="46"/>
      <c r="BD261" s="50">
        <f>V47</f>
        <v>0.21153556140971608</v>
      </c>
      <c r="BE261" s="50">
        <f>W47</f>
        <v>2.2086633430348456E-2</v>
      </c>
      <c r="BF261" s="50">
        <f>X47</f>
        <v>4.4173266860696912E-2</v>
      </c>
      <c r="BG261" s="46"/>
      <c r="BH261" s="75" t="s">
        <v>51</v>
      </c>
      <c r="BI261" s="128" t="str">
        <f>AN263</f>
        <v>pass</v>
      </c>
      <c r="BJ261" s="128" t="str">
        <f>AO263</f>
        <v>pass</v>
      </c>
      <c r="BK261" s="128" t="str">
        <f>AP263</f>
        <v>X</v>
      </c>
      <c r="BL261" s="128" t="str">
        <f>AQ263</f>
        <v>pass</v>
      </c>
      <c r="BM261" s="128" t="str">
        <f>AR263</f>
        <v>X</v>
      </c>
      <c r="BN261" s="128"/>
      <c r="BO261" s="128" t="str">
        <f>AT263</f>
        <v>pass</v>
      </c>
      <c r="BP261" s="128" t="str">
        <f>AU263</f>
        <v>?</v>
      </c>
      <c r="BQ261" s="128" t="str">
        <f>AV263</f>
        <v>pass</v>
      </c>
      <c r="BR261" s="128" t="str">
        <f>AW263</f>
        <v>pass</v>
      </c>
    </row>
    <row r="262" spans="2:70" ht="15.75" x14ac:dyDescent="0.3">
      <c r="B262" s="10"/>
      <c r="U262" s="135"/>
      <c r="V262" s="191" t="str">
        <f t="shared" si="847"/>
        <v/>
      </c>
      <c r="W262" s="133" t="str">
        <f t="shared" si="836"/>
        <v/>
      </c>
      <c r="X262" s="205" t="str">
        <f t="shared" si="837"/>
        <v/>
      </c>
      <c r="Y262" s="133" t="str">
        <f t="shared" si="838"/>
        <v/>
      </c>
      <c r="Z262" s="133" t="str">
        <f t="shared" si="848"/>
        <v/>
      </c>
      <c r="AA262" s="133" t="str">
        <f t="shared" si="840"/>
        <v/>
      </c>
      <c r="AB262" s="203" t="str">
        <f t="shared" si="841"/>
        <v/>
      </c>
      <c r="AC262" s="133" t="str">
        <f t="shared" si="849"/>
        <v/>
      </c>
      <c r="AD262" s="203" t="str">
        <f t="shared" si="845"/>
        <v/>
      </c>
      <c r="AE262" s="133" t="str">
        <f t="shared" si="843"/>
        <v/>
      </c>
      <c r="AF262" s="133" t="str">
        <f t="shared" si="850"/>
        <v/>
      </c>
      <c r="AG262" s="133" t="str">
        <f t="shared" si="851"/>
        <v/>
      </c>
      <c r="AH262" s="134" t="str">
        <f t="shared" si="852"/>
        <v/>
      </c>
      <c r="AI262" s="150"/>
      <c r="AL262" s="102" t="s">
        <v>106</v>
      </c>
      <c r="AM262" s="145"/>
      <c r="AN262" s="146">
        <f>IF(AN252="[-]","[-]",NORMDIST(_xlfn.NORM.INV(0.975,AN251,ABS(AN252)/2),$BD$261,$BE$261,TRUE)-NORMDIST(_xlfn.NORM.INV(0.025,AN251,ABS(AN252)/2),$BD$261,$BE$261,TRUE))</f>
        <v>0.95468489406631674</v>
      </c>
      <c r="AO262" s="146">
        <f t="shared" ref="AO262:BB262" si="880">IF(AO252="[-]","[-]",NORMDIST(_xlfn.NORM.INV(0.975,AO251,ABS(AO252)/2),$BD$261,$BE$261,TRUE)-NORMDIST(_xlfn.NORM.INV(0.025,AO251,ABS(AO252)/2),$BD$261,$BE$261,TRUE))</f>
        <v>1</v>
      </c>
      <c r="AP262" s="146">
        <f t="shared" si="880"/>
        <v>3.0248234060215504E-7</v>
      </c>
      <c r="AQ262" s="146">
        <f t="shared" si="880"/>
        <v>0.99999988499780679</v>
      </c>
      <c r="AR262" s="146">
        <f t="shared" si="880"/>
        <v>4.4107780481119038E-30</v>
      </c>
      <c r="AS262" s="146" t="str">
        <f t="shared" si="880"/>
        <v>[-]</v>
      </c>
      <c r="AT262" s="146">
        <f t="shared" si="880"/>
        <v>0.98918950827705343</v>
      </c>
      <c r="AU262" s="146">
        <f t="shared" si="880"/>
        <v>6.1881106392469888E-3</v>
      </c>
      <c r="AV262" s="146">
        <f t="shared" si="880"/>
        <v>0.60126720063458583</v>
      </c>
      <c r="AW262" s="146">
        <f t="shared" si="880"/>
        <v>0.99216348822123634</v>
      </c>
      <c r="AX262" s="146" t="str">
        <f t="shared" si="880"/>
        <v>[-]</v>
      </c>
      <c r="AY262" s="146" t="str">
        <f t="shared" si="880"/>
        <v>[-]</v>
      </c>
      <c r="AZ262" s="146" t="str">
        <f t="shared" si="880"/>
        <v>[-]</v>
      </c>
      <c r="BA262" s="146" t="str">
        <f t="shared" si="880"/>
        <v>[-]</v>
      </c>
      <c r="BB262" s="146" t="str">
        <f t="shared" si="880"/>
        <v>[-]</v>
      </c>
      <c r="BC262" s="46"/>
      <c r="BE262" s="46"/>
      <c r="BF262" s="46"/>
      <c r="BG262" s="46"/>
    </row>
    <row r="263" spans="2:70" x14ac:dyDescent="0.2">
      <c r="U263" s="135"/>
      <c r="V263" s="191" t="str">
        <f t="shared" si="847"/>
        <v/>
      </c>
      <c r="W263" s="133" t="str">
        <f t="shared" si="836"/>
        <v/>
      </c>
      <c r="X263" s="205" t="str">
        <f t="shared" si="837"/>
        <v/>
      </c>
      <c r="Y263" s="133" t="str">
        <f t="shared" si="838"/>
        <v/>
      </c>
      <c r="Z263" s="133" t="str">
        <f t="shared" si="848"/>
        <v/>
      </c>
      <c r="AA263" s="133" t="str">
        <f t="shared" si="840"/>
        <v/>
      </c>
      <c r="AB263" s="203" t="str">
        <f t="shared" si="841"/>
        <v/>
      </c>
      <c r="AC263" s="133" t="str">
        <f t="shared" si="849"/>
        <v/>
      </c>
      <c r="AD263" s="203" t="str">
        <f t="shared" si="845"/>
        <v/>
      </c>
      <c r="AE263" s="133" t="str">
        <f t="shared" si="843"/>
        <v/>
      </c>
      <c r="AF263" s="133" t="str">
        <f t="shared" si="850"/>
        <v/>
      </c>
      <c r="AG263" s="133" t="str">
        <f t="shared" si="851"/>
        <v/>
      </c>
      <c r="AH263" s="134" t="str">
        <f t="shared" si="852"/>
        <v/>
      </c>
      <c r="AI263" s="150"/>
      <c r="AL263" s="102" t="s">
        <v>51</v>
      </c>
      <c r="AM263" s="147"/>
      <c r="AN263" s="124" t="str">
        <f>IF(AN262="[-]","[-]",IF((AND(AN262&gt;=0.35,ABS(AN258)&lt;=1)),"pass",IF(ABS(AN258)&gt;1,"X","?")))</f>
        <v>pass</v>
      </c>
      <c r="AO263" s="124" t="str">
        <f t="shared" ref="AO263:BB263" si="881">IF(AO262="[-]","[-]",IF((AND(AO262&gt;=0.35,ABS(AO258)&lt;=1)),"pass",IF(ABS(AO258)&gt;1,"X","?")))</f>
        <v>pass</v>
      </c>
      <c r="AP263" s="124" t="str">
        <f t="shared" si="881"/>
        <v>X</v>
      </c>
      <c r="AQ263" s="124" t="str">
        <f t="shared" si="881"/>
        <v>pass</v>
      </c>
      <c r="AR263" s="124" t="str">
        <f t="shared" si="881"/>
        <v>X</v>
      </c>
      <c r="AS263" s="124" t="str">
        <f t="shared" si="881"/>
        <v>[-]</v>
      </c>
      <c r="AT263" s="124" t="str">
        <f t="shared" si="881"/>
        <v>pass</v>
      </c>
      <c r="AU263" s="124" t="str">
        <f t="shared" si="881"/>
        <v>?</v>
      </c>
      <c r="AV263" s="124" t="str">
        <f t="shared" si="881"/>
        <v>pass</v>
      </c>
      <c r="AW263" s="124" t="str">
        <f t="shared" si="881"/>
        <v>pass</v>
      </c>
      <c r="AX263" s="124" t="str">
        <f t="shared" si="881"/>
        <v>[-]</v>
      </c>
      <c r="AY263" s="124" t="str">
        <f t="shared" si="881"/>
        <v>[-]</v>
      </c>
      <c r="AZ263" s="124" t="str">
        <f t="shared" si="881"/>
        <v>[-]</v>
      </c>
      <c r="BA263" s="124" t="str">
        <f t="shared" si="881"/>
        <v>[-]</v>
      </c>
      <c r="BB263" s="124" t="str">
        <f t="shared" si="881"/>
        <v>[-]</v>
      </c>
      <c r="BC263" s="46"/>
      <c r="BE263" s="46"/>
      <c r="BF263" s="46"/>
      <c r="BG263" s="46"/>
    </row>
    <row r="264" spans="2:70" ht="15" x14ac:dyDescent="0.25">
      <c r="U264" s="135"/>
      <c r="V264" s="191" t="str">
        <f t="shared" si="847"/>
        <v/>
      </c>
      <c r="W264" s="133" t="str">
        <f t="shared" si="836"/>
        <v/>
      </c>
      <c r="X264" s="205" t="str">
        <f t="shared" si="837"/>
        <v/>
      </c>
      <c r="Y264" s="133" t="str">
        <f t="shared" si="838"/>
        <v/>
      </c>
      <c r="Z264" s="133" t="str">
        <f t="shared" si="848"/>
        <v/>
      </c>
      <c r="AA264" s="133" t="str">
        <f t="shared" si="840"/>
        <v/>
      </c>
      <c r="AB264" s="203" t="str">
        <f t="shared" si="841"/>
        <v/>
      </c>
      <c r="AC264" s="133" t="str">
        <f t="shared" si="849"/>
        <v/>
      </c>
      <c r="AD264" s="203" t="str">
        <f t="shared" si="845"/>
        <v/>
      </c>
      <c r="AE264" s="133" t="str">
        <f t="shared" si="843"/>
        <v/>
      </c>
      <c r="AF264" s="133" t="str">
        <f t="shared" si="850"/>
        <v/>
      </c>
      <c r="AG264" s="133" t="str">
        <f t="shared" si="851"/>
        <v/>
      </c>
      <c r="AH264" s="134" t="str">
        <f t="shared" si="852"/>
        <v/>
      </c>
      <c r="AI264" s="150"/>
      <c r="AL264" s="17"/>
      <c r="AM264" s="114"/>
      <c r="AN264" s="89"/>
      <c r="AO264" s="89"/>
      <c r="AP264" s="116"/>
      <c r="AQ264" s="89"/>
      <c r="AR264" s="116"/>
      <c r="AS264" s="89"/>
      <c r="AT264" s="89"/>
      <c r="AU264" s="89"/>
      <c r="AV264" s="89"/>
      <c r="AW264" s="89"/>
      <c r="BC264" s="46"/>
    </row>
    <row r="265" spans="2:70" x14ac:dyDescent="0.2">
      <c r="U265" s="135"/>
      <c r="V265" s="191" t="str">
        <f t="shared" si="847"/>
        <v/>
      </c>
      <c r="W265" s="133" t="str">
        <f t="shared" si="836"/>
        <v/>
      </c>
      <c r="X265" s="205" t="str">
        <f t="shared" si="837"/>
        <v/>
      </c>
      <c r="Y265" s="133" t="str">
        <f t="shared" si="838"/>
        <v/>
      </c>
      <c r="Z265" s="133" t="str">
        <f t="shared" si="848"/>
        <v/>
      </c>
      <c r="AA265" s="133" t="str">
        <f t="shared" si="840"/>
        <v/>
      </c>
      <c r="AB265" s="203" t="str">
        <f t="shared" si="841"/>
        <v/>
      </c>
      <c r="AC265" s="133" t="str">
        <f t="shared" si="849"/>
        <v/>
      </c>
      <c r="AD265" s="203" t="str">
        <f t="shared" si="845"/>
        <v/>
      </c>
      <c r="AE265" s="133" t="str">
        <f t="shared" si="843"/>
        <v/>
      </c>
      <c r="AF265" s="133" t="str">
        <f t="shared" si="850"/>
        <v/>
      </c>
      <c r="AG265" s="133" t="str">
        <f t="shared" si="851"/>
        <v/>
      </c>
      <c r="AH265" s="134" t="str">
        <f t="shared" si="852"/>
        <v/>
      </c>
      <c r="AI265" s="150"/>
      <c r="AL265" s="15"/>
      <c r="AM265" s="15"/>
      <c r="AN265" s="156">
        <f>AN249+$AO$3</f>
        <v>1.8500000000000008</v>
      </c>
      <c r="AO265" s="156">
        <f t="shared" ref="AO265:BB265" si="882">AO249+$AO$3</f>
        <v>2.849999999999997</v>
      </c>
      <c r="AP265" s="156">
        <f t="shared" si="882"/>
        <v>3.849999999999997</v>
      </c>
      <c r="AQ265" s="156">
        <f t="shared" si="882"/>
        <v>4.849999999999997</v>
      </c>
      <c r="AR265" s="156">
        <f t="shared" si="882"/>
        <v>5.849999999999997</v>
      </c>
      <c r="AS265" s="156">
        <f t="shared" si="882"/>
        <v>6.849999999999997</v>
      </c>
      <c r="AT265" s="156">
        <f t="shared" si="882"/>
        <v>7.849999999999997</v>
      </c>
      <c r="AU265" s="156">
        <f t="shared" si="882"/>
        <v>8.8500000000000121</v>
      </c>
      <c r="AV265" s="156">
        <f t="shared" si="882"/>
        <v>9.8500000000000121</v>
      </c>
      <c r="AW265" s="156">
        <f t="shared" si="882"/>
        <v>10.850000000000012</v>
      </c>
      <c r="AX265" s="156">
        <f t="shared" si="882"/>
        <v>11.850000000000012</v>
      </c>
      <c r="AY265" s="156">
        <f t="shared" si="882"/>
        <v>12.850000000000012</v>
      </c>
      <c r="AZ265" s="156">
        <f t="shared" si="882"/>
        <v>13.850000000000012</v>
      </c>
      <c r="BA265" s="156">
        <f t="shared" si="882"/>
        <v>14.850000000000012</v>
      </c>
      <c r="BB265" s="156">
        <f t="shared" si="882"/>
        <v>15.850000000000012</v>
      </c>
      <c r="BC265" s="46"/>
    </row>
    <row r="266" spans="2:70" ht="15" x14ac:dyDescent="0.25">
      <c r="U266" s="135"/>
      <c r="V266" s="191" t="str">
        <f t="shared" si="847"/>
        <v/>
      </c>
      <c r="W266" s="133" t="str">
        <f t="shared" si="836"/>
        <v/>
      </c>
      <c r="X266" s="205" t="str">
        <f t="shared" si="837"/>
        <v/>
      </c>
      <c r="Y266" s="133" t="str">
        <f t="shared" si="838"/>
        <v/>
      </c>
      <c r="Z266" s="133" t="str">
        <f t="shared" si="848"/>
        <v/>
      </c>
      <c r="AA266" s="133" t="str">
        <f t="shared" si="840"/>
        <v/>
      </c>
      <c r="AB266" s="203" t="str">
        <f t="shared" si="841"/>
        <v/>
      </c>
      <c r="AC266" s="133" t="str">
        <f t="shared" si="849"/>
        <v/>
      </c>
      <c r="AD266" s="203" t="str">
        <f t="shared" si="845"/>
        <v/>
      </c>
      <c r="AE266" s="133" t="str">
        <f t="shared" si="843"/>
        <v/>
      </c>
      <c r="AF266" s="133" t="str">
        <f t="shared" si="850"/>
        <v/>
      </c>
      <c r="AG266" s="133" t="str">
        <f t="shared" si="851"/>
        <v/>
      </c>
      <c r="AH266" s="134" t="str">
        <f t="shared" si="852"/>
        <v/>
      </c>
      <c r="AI266" s="150"/>
      <c r="AL266" s="114"/>
      <c r="AM266" s="115" t="str">
        <f t="shared" ref="AM266:BB266" si="883">B$29</f>
        <v>Set Point</v>
      </c>
      <c r="AN266" s="115" t="str">
        <f t="shared" si="883"/>
        <v>Lab A</v>
      </c>
      <c r="AO266" s="115" t="str">
        <f t="shared" si="883"/>
        <v>Lab B</v>
      </c>
      <c r="AP266" s="115" t="str">
        <f t="shared" si="883"/>
        <v>Lab C</v>
      </c>
      <c r="AQ266" s="115" t="str">
        <f t="shared" si="883"/>
        <v>Lab D</v>
      </c>
      <c r="AR266" s="115" t="str">
        <f t="shared" si="883"/>
        <v>Lab E</v>
      </c>
      <c r="AS266" s="115" t="str">
        <f t="shared" si="883"/>
        <v>Lab F</v>
      </c>
      <c r="AT266" s="115" t="str">
        <f t="shared" si="883"/>
        <v>Lab G</v>
      </c>
      <c r="AU266" s="115" t="str">
        <f t="shared" si="883"/>
        <v>Lab H</v>
      </c>
      <c r="AV266" s="115" t="str">
        <f t="shared" si="883"/>
        <v>Lab I</v>
      </c>
      <c r="AW266" s="115" t="str">
        <f t="shared" si="883"/>
        <v>Lab J</v>
      </c>
      <c r="AX266" s="115" t="str">
        <f t="shared" si="883"/>
        <v>Lab K</v>
      </c>
      <c r="AY266" s="115" t="str">
        <f t="shared" si="883"/>
        <v>Lab L</v>
      </c>
      <c r="AZ266" s="115" t="str">
        <f t="shared" si="883"/>
        <v>Lab M</v>
      </c>
      <c r="BA266" s="115" t="str">
        <f t="shared" si="883"/>
        <v>Lab N</v>
      </c>
      <c r="BB266" s="115" t="str">
        <f t="shared" si="883"/>
        <v>Lab O</v>
      </c>
      <c r="BC266" s="46"/>
    </row>
    <row r="267" spans="2:70" ht="15.75" x14ac:dyDescent="0.3">
      <c r="U267" s="135"/>
      <c r="V267" s="191" t="str">
        <f t="shared" si="847"/>
        <v/>
      </c>
      <c r="W267" s="133" t="str">
        <f t="shared" si="836"/>
        <v/>
      </c>
      <c r="X267" s="205" t="str">
        <f t="shared" si="837"/>
        <v/>
      </c>
      <c r="Y267" s="133" t="str">
        <f t="shared" si="838"/>
        <v/>
      </c>
      <c r="Z267" s="133" t="str">
        <f t="shared" si="848"/>
        <v/>
      </c>
      <c r="AA267" s="133" t="str">
        <f t="shared" si="840"/>
        <v/>
      </c>
      <c r="AB267" s="203" t="str">
        <f t="shared" si="841"/>
        <v/>
      </c>
      <c r="AC267" s="133" t="str">
        <f t="shared" si="849"/>
        <v/>
      </c>
      <c r="AD267" s="203" t="str">
        <f t="shared" si="845"/>
        <v/>
      </c>
      <c r="AE267" s="133" t="str">
        <f t="shared" si="843"/>
        <v/>
      </c>
      <c r="AF267" s="133" t="str">
        <f t="shared" si="850"/>
        <v/>
      </c>
      <c r="AG267" s="133" t="str">
        <f t="shared" si="851"/>
        <v/>
      </c>
      <c r="AH267" s="134" t="str">
        <f t="shared" si="852"/>
        <v/>
      </c>
      <c r="AI267" s="150"/>
      <c r="AL267" s="60" t="s">
        <v>112</v>
      </c>
      <c r="AM267" s="79">
        <f>B26</f>
        <v>2</v>
      </c>
      <c r="AN267" s="89">
        <f t="shared" ref="AN267:BB267" si="884">C48</f>
        <v>0.22052600384239032</v>
      </c>
      <c r="AO267" s="89">
        <f t="shared" si="884"/>
        <v>0.5447227882071829</v>
      </c>
      <c r="AP267" s="89">
        <f t="shared" si="884"/>
        <v>3.6666666666666667E-2</v>
      </c>
      <c r="AQ267" s="89">
        <f t="shared" si="884"/>
        <v>0.15054816151175099</v>
      </c>
      <c r="AR267" s="89">
        <f t="shared" si="884"/>
        <v>-0.43342416420493918</v>
      </c>
      <c r="AS267" s="89" t="str">
        <f t="shared" si="884"/>
        <v>[-]</v>
      </c>
      <c r="AT267" s="89">
        <f t="shared" si="884"/>
        <v>0.20399999999999999</v>
      </c>
      <c r="AU267" s="89">
        <f t="shared" si="884"/>
        <v>7.1711511615612719E-2</v>
      </c>
      <c r="AV267" s="89">
        <f t="shared" si="884"/>
        <v>0.39279068175361909</v>
      </c>
      <c r="AW267" s="89">
        <f t="shared" si="884"/>
        <v>0.24382009635679971</v>
      </c>
      <c r="AX267" s="89" t="str">
        <f t="shared" si="884"/>
        <v>[-]</v>
      </c>
      <c r="AY267" s="89" t="str">
        <f t="shared" si="884"/>
        <v>[-]</v>
      </c>
      <c r="AZ267" s="89" t="str">
        <f t="shared" si="884"/>
        <v>[-]</v>
      </c>
      <c r="BA267" s="89" t="str">
        <f t="shared" si="884"/>
        <v>[-]</v>
      </c>
      <c r="BB267" s="89" t="str">
        <f t="shared" si="884"/>
        <v>[-]</v>
      </c>
      <c r="BC267" s="46"/>
    </row>
    <row r="268" spans="2:70" ht="15.75" x14ac:dyDescent="0.3">
      <c r="U268" s="135"/>
      <c r="V268" s="191" t="str">
        <f t="shared" si="847"/>
        <v/>
      </c>
      <c r="W268" s="151" t="str">
        <f t="shared" si="836"/>
        <v/>
      </c>
      <c r="X268" s="208" t="str">
        <f t="shared" si="837"/>
        <v/>
      </c>
      <c r="Y268" s="151" t="str">
        <f t="shared" si="838"/>
        <v/>
      </c>
      <c r="Z268" s="133" t="str">
        <f t="shared" si="848"/>
        <v/>
      </c>
      <c r="AA268" s="151" t="str">
        <f t="shared" si="840"/>
        <v/>
      </c>
      <c r="AB268" s="151" t="str">
        <f t="shared" si="841"/>
        <v/>
      </c>
      <c r="AC268" s="133" t="str">
        <f t="shared" si="849"/>
        <v/>
      </c>
      <c r="AD268" s="215" t="str">
        <f t="shared" si="845"/>
        <v/>
      </c>
      <c r="AE268" s="151" t="str">
        <f t="shared" si="843"/>
        <v/>
      </c>
      <c r="AF268" s="133" t="str">
        <f t="shared" si="850"/>
        <v/>
      </c>
      <c r="AG268" s="133" t="str">
        <f t="shared" si="851"/>
        <v/>
      </c>
      <c r="AH268" s="134" t="str">
        <f t="shared" si="852"/>
        <v/>
      </c>
      <c r="AI268" s="150"/>
      <c r="AL268" s="60" t="s">
        <v>107</v>
      </c>
      <c r="AM268" s="79">
        <f>AM267</f>
        <v>2</v>
      </c>
      <c r="AN268" s="89">
        <f t="shared" ref="AN268:BB268" si="885">C70</f>
        <v>-0.05</v>
      </c>
      <c r="AO268" s="89">
        <f t="shared" si="885"/>
        <v>0.48</v>
      </c>
      <c r="AP268" s="89">
        <f t="shared" si="885"/>
        <v>0.10000000000000002</v>
      </c>
      <c r="AQ268" s="89">
        <f t="shared" si="885"/>
        <v>0.25</v>
      </c>
      <c r="AR268" s="89">
        <f t="shared" si="885"/>
        <v>-0.2</v>
      </c>
      <c r="AS268" s="89" t="str">
        <f t="shared" si="885"/>
        <v>[-]</v>
      </c>
      <c r="AT268" s="89">
        <f t="shared" si="885"/>
        <v>0.32</v>
      </c>
      <c r="AU268" s="89">
        <f t="shared" si="885"/>
        <v>0.03</v>
      </c>
      <c r="AV268" s="89">
        <f t="shared" si="885"/>
        <v>-0.08</v>
      </c>
      <c r="AW268" s="89">
        <f t="shared" si="885"/>
        <v>0.11</v>
      </c>
      <c r="AX268" s="89" t="str">
        <f t="shared" si="885"/>
        <v>[-]</v>
      </c>
      <c r="AY268" s="89" t="str">
        <f t="shared" si="885"/>
        <v>[-]</v>
      </c>
      <c r="AZ268" s="89" t="str">
        <f t="shared" si="885"/>
        <v>[-]</v>
      </c>
      <c r="BA268" s="89" t="str">
        <f t="shared" si="885"/>
        <v>[-]</v>
      </c>
      <c r="BB268" s="89" t="str">
        <f t="shared" si="885"/>
        <v>[-]</v>
      </c>
      <c r="BC268" s="46"/>
    </row>
    <row r="269" spans="2:70" ht="15.75" x14ac:dyDescent="0.3">
      <c r="U269" s="131" t="str">
        <f>O29</f>
        <v>Lab M</v>
      </c>
      <c r="V269" s="190" t="str">
        <f t="shared" ref="V269:V270" si="886">IF(O31="[-]","",O31)</f>
        <v/>
      </c>
      <c r="W269" s="131" t="str">
        <f t="shared" ref="W269:W286" si="887">IF(O119="[-]","",O119/2)</f>
        <v/>
      </c>
      <c r="X269" s="206" t="str">
        <f t="shared" ref="X269:X286" si="888">IF(V269="","",IF(OR(W269&lt;0,O97=-1),"",V269/W269^2))</f>
        <v/>
      </c>
      <c r="Y269" s="131" t="str">
        <f t="shared" ref="Y269:Y286" si="889">IF(W269="","",IF(OR(W269&lt;0,O97=-1),"",1/W269^2))</f>
        <v/>
      </c>
      <c r="Z269" s="131" t="str">
        <f t="shared" ref="Z269:Z270" si="890">IF(Y269="","",Y269/X325)</f>
        <v/>
      </c>
      <c r="AA269" s="131" t="str">
        <f t="shared" ref="AA269:AA286" si="891">IF(V269="","",IF(OR(W269&lt;0,O97=-1),"",Z269*V269))</f>
        <v/>
      </c>
      <c r="AB269" s="207" t="str">
        <f t="shared" ref="AB269:AB286" si="892">IF(V269="","",IF(OR(W269&lt;0,O97=-1),"",(V269-Y325)^2/W269^2))</f>
        <v/>
      </c>
      <c r="AC269" s="131" t="str">
        <f t="shared" ref="AC269:AC270" si="893">IF(V269="","",V269-Y325)</f>
        <v/>
      </c>
      <c r="AD269" s="207" t="str">
        <f>IF(W269="","",IF(W269&lt;0,W269^2+AB325,W269^2-AB325))</f>
        <v/>
      </c>
      <c r="AE269" s="131" t="str">
        <f t="shared" ref="AE269:AE286" si="894">IF(W269="","",IF(OR(W269&lt;0,O97=-1),"",AC325+(1-2*Z269)*W269^2))</f>
        <v/>
      </c>
      <c r="AF269" s="131" t="str">
        <f t="shared" si="732"/>
        <v/>
      </c>
      <c r="AG269" s="131" t="str">
        <f t="shared" si="733"/>
        <v/>
      </c>
      <c r="AH269" s="132" t="str">
        <f t="shared" si="734"/>
        <v/>
      </c>
      <c r="AI269" s="150"/>
      <c r="AL269" s="60" t="s">
        <v>105</v>
      </c>
      <c r="AM269" s="79">
        <f t="shared" ref="AM269:AM274" si="895">AM268</f>
        <v>2</v>
      </c>
      <c r="AN269" s="89">
        <f t="shared" ref="AN269:BB269" si="896">C92</f>
        <v>4.7889812162922651E-2</v>
      </c>
      <c r="AO269" s="89">
        <f t="shared" si="896"/>
        <v>0.14608449395355386</v>
      </c>
      <c r="AP269" s="89">
        <f t="shared" si="896"/>
        <v>2.2711341595328872E-2</v>
      </c>
      <c r="AQ269" s="89">
        <f t="shared" si="896"/>
        <v>2.8586643621615376E-2</v>
      </c>
      <c r="AR269" s="89">
        <f t="shared" si="896"/>
        <v>9.527752328430647E-2</v>
      </c>
      <c r="AS269" s="89" t="str">
        <f t="shared" si="896"/>
        <v>[-]</v>
      </c>
      <c r="AT269" s="89">
        <f t="shared" si="896"/>
        <v>6.5770663236954744E-3</v>
      </c>
      <c r="AU269" s="89">
        <f t="shared" si="896"/>
        <v>3.2829612032268245E-2</v>
      </c>
      <c r="AV269" s="89">
        <f t="shared" si="896"/>
        <v>1.637981762538274E-2</v>
      </c>
      <c r="AW269" s="89">
        <f t="shared" si="896"/>
        <v>1.7638342073763941E-2</v>
      </c>
      <c r="AX269" s="89" t="str">
        <f t="shared" si="896"/>
        <v>[-]</v>
      </c>
      <c r="AY269" s="89" t="str">
        <f t="shared" si="896"/>
        <v>[-]</v>
      </c>
      <c r="AZ269" s="89" t="str">
        <f t="shared" si="896"/>
        <v>[-]</v>
      </c>
      <c r="BA269" s="89" t="str">
        <f t="shared" si="896"/>
        <v>[-]</v>
      </c>
      <c r="BB269" s="89" t="str">
        <f t="shared" si="896"/>
        <v>[-]</v>
      </c>
      <c r="BC269" s="46"/>
      <c r="BH269" s="15"/>
      <c r="BI269" s="79"/>
      <c r="BJ269" s="79"/>
      <c r="BK269" s="79"/>
      <c r="BL269" s="79"/>
      <c r="BM269" s="79"/>
      <c r="BN269" s="79"/>
      <c r="BO269" s="79"/>
      <c r="BP269" s="79"/>
      <c r="BQ269" s="79"/>
      <c r="BR269" s="79"/>
    </row>
    <row r="270" spans="2:70" ht="15.75" x14ac:dyDescent="0.3">
      <c r="U270" s="135"/>
      <c r="V270" s="191" t="str">
        <f t="shared" si="886"/>
        <v/>
      </c>
      <c r="W270" s="133" t="str">
        <f t="shared" si="887"/>
        <v/>
      </c>
      <c r="X270" s="205" t="str">
        <f t="shared" si="888"/>
        <v/>
      </c>
      <c r="Y270" s="133" t="str">
        <f t="shared" si="889"/>
        <v/>
      </c>
      <c r="Z270" s="133" t="str">
        <f t="shared" si="890"/>
        <v/>
      </c>
      <c r="AA270" s="133" t="str">
        <f t="shared" si="891"/>
        <v/>
      </c>
      <c r="AB270" s="203" t="str">
        <f t="shared" si="892"/>
        <v/>
      </c>
      <c r="AC270" s="133" t="str">
        <f t="shared" si="893"/>
        <v/>
      </c>
      <c r="AD270" s="203" t="str">
        <f t="shared" ref="AD270:AD286" si="897">IF(W270="","",IF(W270&lt;0,W270^2+AB326,W270^2-AB326))</f>
        <v/>
      </c>
      <c r="AE270" s="133" t="str">
        <f t="shared" si="894"/>
        <v/>
      </c>
      <c r="AF270" s="133" t="str">
        <f t="shared" si="732"/>
        <v/>
      </c>
      <c r="AG270" s="133" t="str">
        <f t="shared" si="733"/>
        <v/>
      </c>
      <c r="AH270" s="134" t="str">
        <f t="shared" si="734"/>
        <v/>
      </c>
      <c r="AI270" s="150"/>
      <c r="AL270" s="60" t="s">
        <v>108</v>
      </c>
      <c r="AM270" s="79">
        <f t="shared" si="895"/>
        <v>2</v>
      </c>
      <c r="AN270" s="89">
        <f t="shared" ref="AN270:BB270" si="898">C136</f>
        <v>-9.1615687024657597E-2</v>
      </c>
      <c r="AO270" s="89">
        <f t="shared" si="898"/>
        <v>0.50531245717245665</v>
      </c>
      <c r="AP270" s="89">
        <f t="shared" si="898"/>
        <v>0.11880995344271338</v>
      </c>
      <c r="AQ270" s="89">
        <f t="shared" si="898"/>
        <v>0.25868358315430312</v>
      </c>
      <c r="AR270" s="89">
        <f t="shared" si="898"/>
        <v>-0.22951646224877109</v>
      </c>
      <c r="AS270" s="89" t="str">
        <f t="shared" si="898"/>
        <v>[-]</v>
      </c>
      <c r="AT270" s="89">
        <f t="shared" si="898"/>
        <v>0.3256428377861646</v>
      </c>
      <c r="AU270" s="89">
        <f t="shared" si="898"/>
        <v>7.4684559489825289E-2</v>
      </c>
      <c r="AV270" s="89">
        <f t="shared" si="898"/>
        <v>-0.10133261284226712</v>
      </c>
      <c r="AW270" s="89">
        <f t="shared" si="898"/>
        <v>0.1265350193073487</v>
      </c>
      <c r="AX270" s="89" t="str">
        <f t="shared" si="898"/>
        <v>[-]</v>
      </c>
      <c r="AY270" s="89" t="str">
        <f t="shared" si="898"/>
        <v>[-]</v>
      </c>
      <c r="AZ270" s="89" t="str">
        <f t="shared" si="898"/>
        <v>[-]</v>
      </c>
      <c r="BA270" s="89" t="str">
        <f t="shared" si="898"/>
        <v>[-]</v>
      </c>
      <c r="BB270" s="89" t="str">
        <f t="shared" si="898"/>
        <v>[-]</v>
      </c>
      <c r="BC270" s="46"/>
      <c r="BE270" s="46"/>
      <c r="BF270" s="46"/>
      <c r="BG270" s="46"/>
    </row>
    <row r="271" spans="2:70" ht="15.75" x14ac:dyDescent="0.3">
      <c r="U271" s="135"/>
      <c r="V271" s="191" t="str">
        <f t="shared" ref="V271:V286" si="899">IF(O33="[-]","",O33)</f>
        <v/>
      </c>
      <c r="W271" s="133" t="str">
        <f t="shared" si="887"/>
        <v/>
      </c>
      <c r="X271" s="205" t="str">
        <f t="shared" si="888"/>
        <v/>
      </c>
      <c r="Y271" s="133" t="str">
        <f t="shared" si="889"/>
        <v/>
      </c>
      <c r="Z271" s="133" t="str">
        <f t="shared" ref="Z271:Z286" si="900">IF(Y271="","",Y271/X327)</f>
        <v/>
      </c>
      <c r="AA271" s="133" t="str">
        <f t="shared" si="891"/>
        <v/>
      </c>
      <c r="AB271" s="203" t="str">
        <f t="shared" si="892"/>
        <v/>
      </c>
      <c r="AC271" s="133" t="str">
        <f t="shared" ref="AC271:AC286" si="901">IF(V271="","",V271-Y327)</f>
        <v/>
      </c>
      <c r="AD271" s="203" t="str">
        <f t="shared" si="897"/>
        <v/>
      </c>
      <c r="AE271" s="133" t="str">
        <f t="shared" si="894"/>
        <v/>
      </c>
      <c r="AF271" s="133" t="str">
        <f t="shared" ref="AF271:AF286" si="902">IF(AD271="","",2*SQRT(AD271))</f>
        <v/>
      </c>
      <c r="AG271" s="133" t="str">
        <f t="shared" ref="AG271:AG286" si="903">IF(AE271="","",2*SQRT(AE271))</f>
        <v/>
      </c>
      <c r="AH271" s="134" t="str">
        <f t="shared" ref="AH271:AH286" si="904">IF(V271="","",AC271/AF271)</f>
        <v/>
      </c>
      <c r="AI271" s="150"/>
      <c r="AL271" s="60" t="s">
        <v>109</v>
      </c>
      <c r="AM271" s="79">
        <f t="shared" si="895"/>
        <v>2</v>
      </c>
      <c r="AN271" s="89">
        <f t="shared" ref="AN271:BB271" si="905">C158</f>
        <v>1.5353741054218695</v>
      </c>
      <c r="AO271" s="89">
        <f t="shared" si="905"/>
        <v>0.32901288188793271</v>
      </c>
      <c r="AP271" s="89">
        <f t="shared" si="905"/>
        <v>0.641545402684776</v>
      </c>
      <c r="AQ271" s="89">
        <f t="shared" si="905"/>
        <v>0.26584796237095343</v>
      </c>
      <c r="AR271" s="89">
        <f t="shared" si="905"/>
        <v>0.56297882826957979</v>
      </c>
      <c r="AS271" s="89" t="str">
        <f t="shared" si="905"/>
        <v>[-]</v>
      </c>
      <c r="AT271" s="89">
        <f t="shared" si="905"/>
        <v>0.18862314138793682</v>
      </c>
      <c r="AU271" s="89">
        <f t="shared" si="905"/>
        <v>2.2798107685091495</v>
      </c>
      <c r="AV271" s="89">
        <f t="shared" si="905"/>
        <v>0.77744557942992043</v>
      </c>
      <c r="AW271" s="89">
        <f t="shared" si="905"/>
        <v>0.56853524361496111</v>
      </c>
      <c r="AX271" s="89" t="str">
        <f t="shared" si="905"/>
        <v>[-]</v>
      </c>
      <c r="AY271" s="89" t="str">
        <f t="shared" si="905"/>
        <v>[-]</v>
      </c>
      <c r="AZ271" s="89" t="str">
        <f t="shared" si="905"/>
        <v>[-]</v>
      </c>
      <c r="BA271" s="89" t="str">
        <f t="shared" si="905"/>
        <v>[-]</v>
      </c>
      <c r="BB271" s="89" t="str">
        <f t="shared" si="905"/>
        <v>[-]</v>
      </c>
      <c r="BC271" s="46"/>
      <c r="BE271" s="46"/>
      <c r="BF271" s="46"/>
      <c r="BG271" s="46"/>
    </row>
    <row r="272" spans="2:70" ht="15.75" x14ac:dyDescent="0.3">
      <c r="U272" s="135"/>
      <c r="V272" s="191" t="str">
        <f t="shared" si="899"/>
        <v/>
      </c>
      <c r="W272" s="133" t="str">
        <f t="shared" si="887"/>
        <v/>
      </c>
      <c r="X272" s="205" t="str">
        <f t="shared" si="888"/>
        <v/>
      </c>
      <c r="Y272" s="133" t="str">
        <f t="shared" si="889"/>
        <v/>
      </c>
      <c r="Z272" s="133" t="str">
        <f t="shared" si="900"/>
        <v/>
      </c>
      <c r="AA272" s="133" t="str">
        <f t="shared" si="891"/>
        <v/>
      </c>
      <c r="AB272" s="203" t="str">
        <f t="shared" si="892"/>
        <v/>
      </c>
      <c r="AC272" s="133" t="str">
        <f t="shared" si="901"/>
        <v/>
      </c>
      <c r="AD272" s="203" t="str">
        <f t="shared" si="897"/>
        <v/>
      </c>
      <c r="AE272" s="133" t="str">
        <f t="shared" si="894"/>
        <v/>
      </c>
      <c r="AF272" s="133" t="str">
        <f t="shared" si="902"/>
        <v/>
      </c>
      <c r="AG272" s="133" t="str">
        <f t="shared" si="903"/>
        <v/>
      </c>
      <c r="AH272" s="134" t="str">
        <f t="shared" si="904"/>
        <v/>
      </c>
      <c r="AI272" s="150"/>
      <c r="AL272" s="60" t="s">
        <v>113</v>
      </c>
      <c r="AM272" s="79">
        <f t="shared" si="895"/>
        <v>2</v>
      </c>
      <c r="AN272" s="89">
        <f t="shared" ref="AN272:BB272" si="906">C181</f>
        <v>0.1120125926383593</v>
      </c>
      <c r="AO272" s="89">
        <f t="shared" si="906"/>
        <v>0.43620937700315188</v>
      </c>
      <c r="AP272" s="89">
        <f t="shared" si="906"/>
        <v>-7.1846744537364352E-2</v>
      </c>
      <c r="AQ272" s="89">
        <f t="shared" si="906"/>
        <v>4.203475030771997E-2</v>
      </c>
      <c r="AR272" s="89">
        <f t="shared" si="906"/>
        <v>-0.54193757540897014</v>
      </c>
      <c r="AS272" s="89" t="str">
        <f t="shared" si="906"/>
        <v>[-]</v>
      </c>
      <c r="AT272" s="89">
        <f t="shared" si="906"/>
        <v>9.5486588795968969E-2</v>
      </c>
      <c r="AU272" s="89">
        <f t="shared" si="906"/>
        <v>-3.6801899588418299E-2</v>
      </c>
      <c r="AV272" s="89">
        <f t="shared" si="906"/>
        <v>0.28427727054958807</v>
      </c>
      <c r="AW272" s="89">
        <f t="shared" si="906"/>
        <v>0.1353066851527687</v>
      </c>
      <c r="AX272" s="89" t="str">
        <f t="shared" si="906"/>
        <v>[-]</v>
      </c>
      <c r="AY272" s="89" t="str">
        <f t="shared" si="906"/>
        <v>[-]</v>
      </c>
      <c r="AZ272" s="89" t="str">
        <f t="shared" si="906"/>
        <v>[-]</v>
      </c>
      <c r="BA272" s="89" t="str">
        <f t="shared" si="906"/>
        <v>[-]</v>
      </c>
      <c r="BB272" s="89" t="str">
        <f t="shared" si="906"/>
        <v>[-]</v>
      </c>
      <c r="BC272" s="46"/>
      <c r="BE272" s="46"/>
      <c r="BF272" s="46"/>
      <c r="BG272" s="46"/>
    </row>
    <row r="273" spans="21:70" ht="15.75" x14ac:dyDescent="0.3">
      <c r="U273" s="135"/>
      <c r="V273" s="191" t="str">
        <f t="shared" si="899"/>
        <v/>
      </c>
      <c r="W273" s="133" t="str">
        <f t="shared" si="887"/>
        <v/>
      </c>
      <c r="X273" s="205" t="str">
        <f t="shared" si="888"/>
        <v/>
      </c>
      <c r="Y273" s="133" t="str">
        <f t="shared" si="889"/>
        <v/>
      </c>
      <c r="Z273" s="133" t="str">
        <f t="shared" si="900"/>
        <v/>
      </c>
      <c r="AA273" s="133" t="str">
        <f t="shared" si="891"/>
        <v/>
      </c>
      <c r="AB273" s="203" t="str">
        <f t="shared" si="892"/>
        <v/>
      </c>
      <c r="AC273" s="133" t="str">
        <f t="shared" si="901"/>
        <v/>
      </c>
      <c r="AD273" s="203" t="str">
        <f t="shared" si="897"/>
        <v/>
      </c>
      <c r="AE273" s="133" t="str">
        <f t="shared" si="894"/>
        <v/>
      </c>
      <c r="AF273" s="133" t="str">
        <f t="shared" si="902"/>
        <v/>
      </c>
      <c r="AG273" s="133" t="str">
        <f t="shared" si="903"/>
        <v/>
      </c>
      <c r="AH273" s="134" t="str">
        <f t="shared" si="904"/>
        <v/>
      </c>
      <c r="AI273" s="150"/>
      <c r="AL273" s="60" t="s">
        <v>110</v>
      </c>
      <c r="AM273" s="79">
        <f t="shared" si="895"/>
        <v>2</v>
      </c>
      <c r="AN273" s="89">
        <f t="shared" ref="AN273:BB273" si="907">C203</f>
        <v>0.10642877922551662</v>
      </c>
      <c r="AO273" s="89">
        <f t="shared" si="907"/>
        <v>0.50240126237424221</v>
      </c>
      <c r="AP273" s="89">
        <f t="shared" si="907"/>
        <v>0.10574570487081721</v>
      </c>
      <c r="AQ273" s="89">
        <f t="shared" si="907"/>
        <v>0.25294968917774047</v>
      </c>
      <c r="AR273" s="89">
        <f t="shared" si="907"/>
        <v>0.23582081626019641</v>
      </c>
      <c r="AS273" s="89" t="str">
        <f t="shared" si="907"/>
        <v>[-]</v>
      </c>
      <c r="AT273" s="89">
        <f t="shared" si="907"/>
        <v>0.32110684649037391</v>
      </c>
      <c r="AU273" s="89">
        <f t="shared" si="907"/>
        <v>5.1421128806702673E-2</v>
      </c>
      <c r="AV273" s="89">
        <f t="shared" si="907"/>
        <v>0.11489973613492133</v>
      </c>
      <c r="AW273" s="89">
        <f t="shared" si="907"/>
        <v>0.11435672333832131</v>
      </c>
      <c r="AX273" s="89" t="str">
        <f t="shared" si="907"/>
        <v>[-]</v>
      </c>
      <c r="AY273" s="89" t="str">
        <f t="shared" si="907"/>
        <v>[-]</v>
      </c>
      <c r="AZ273" s="89" t="str">
        <f t="shared" si="907"/>
        <v>[-]</v>
      </c>
      <c r="BA273" s="89" t="str">
        <f t="shared" si="907"/>
        <v>[-]</v>
      </c>
      <c r="BB273" s="89" t="str">
        <f t="shared" si="907"/>
        <v>[-]</v>
      </c>
      <c r="BC273" s="46"/>
      <c r="BE273" s="46"/>
      <c r="BF273" s="46"/>
      <c r="BG273" s="46"/>
      <c r="BH273" s="48" t="s">
        <v>45</v>
      </c>
      <c r="BI273" s="48">
        <v>1</v>
      </c>
      <c r="BJ273" s="48">
        <v>2</v>
      </c>
      <c r="BK273" s="48">
        <v>3</v>
      </c>
      <c r="BL273" s="48">
        <v>4</v>
      </c>
      <c r="BM273" s="48">
        <v>5</v>
      </c>
      <c r="BN273" s="48">
        <v>6</v>
      </c>
      <c r="BO273" s="48">
        <v>7</v>
      </c>
      <c r="BP273" s="48">
        <v>8</v>
      </c>
      <c r="BQ273" s="48">
        <v>9</v>
      </c>
      <c r="BR273" s="48">
        <v>10</v>
      </c>
    </row>
    <row r="274" spans="21:70" ht="15.75" x14ac:dyDescent="0.3">
      <c r="U274" s="135"/>
      <c r="V274" s="191" t="str">
        <f t="shared" si="899"/>
        <v/>
      </c>
      <c r="W274" s="133" t="str">
        <f t="shared" si="887"/>
        <v/>
      </c>
      <c r="X274" s="205" t="str">
        <f t="shared" si="888"/>
        <v/>
      </c>
      <c r="Y274" s="133" t="str">
        <f t="shared" si="889"/>
        <v/>
      </c>
      <c r="Z274" s="133" t="str">
        <f t="shared" si="900"/>
        <v/>
      </c>
      <c r="AA274" s="133" t="str">
        <f t="shared" si="891"/>
        <v/>
      </c>
      <c r="AB274" s="203" t="str">
        <f t="shared" si="892"/>
        <v/>
      </c>
      <c r="AC274" s="133" t="str">
        <f t="shared" si="901"/>
        <v/>
      </c>
      <c r="AD274" s="203" t="str">
        <f t="shared" si="897"/>
        <v/>
      </c>
      <c r="AE274" s="133" t="str">
        <f t="shared" si="894"/>
        <v/>
      </c>
      <c r="AF274" s="133" t="str">
        <f t="shared" si="902"/>
        <v/>
      </c>
      <c r="AG274" s="133" t="str">
        <f t="shared" si="903"/>
        <v/>
      </c>
      <c r="AH274" s="134" t="str">
        <f t="shared" si="904"/>
        <v/>
      </c>
      <c r="AI274" s="150"/>
      <c r="AL274" s="15" t="s">
        <v>111</v>
      </c>
      <c r="AM274" s="79">
        <f t="shared" si="895"/>
        <v>2</v>
      </c>
      <c r="AN274" s="89">
        <f t="shared" ref="AN274:BB274" si="908">C225</f>
        <v>1.0524652584900076</v>
      </c>
      <c r="AO274" s="89">
        <f t="shared" si="908"/>
        <v>0.86824896685513597</v>
      </c>
      <c r="AP274" s="89">
        <f t="shared" si="908"/>
        <v>-0.6794294352204181</v>
      </c>
      <c r="AQ274" s="89">
        <f t="shared" si="908"/>
        <v>0.16617830385307714</v>
      </c>
      <c r="AR274" s="89">
        <f t="shared" si="908"/>
        <v>-2.2980904909217821</v>
      </c>
      <c r="AS274" s="89" t="str">
        <f t="shared" si="908"/>
        <v>[-]</v>
      </c>
      <c r="AT274" s="89">
        <f t="shared" si="908"/>
        <v>0.29736702857511776</v>
      </c>
      <c r="AU274" s="89">
        <f t="shared" si="908"/>
        <v>-0.71569606584795975</v>
      </c>
      <c r="AV274" s="89">
        <f t="shared" si="908"/>
        <v>2.4741333628109876</v>
      </c>
      <c r="AW274" s="89">
        <f t="shared" si="908"/>
        <v>1.1831983393968668</v>
      </c>
      <c r="AX274" s="89" t="str">
        <f t="shared" si="908"/>
        <v>[-]</v>
      </c>
      <c r="AY274" s="89" t="str">
        <f t="shared" si="908"/>
        <v>[-]</v>
      </c>
      <c r="AZ274" s="89" t="str">
        <f t="shared" si="908"/>
        <v>[-]</v>
      </c>
      <c r="BA274" s="89" t="str">
        <f t="shared" si="908"/>
        <v>[-]</v>
      </c>
      <c r="BB274" s="89" t="str">
        <f t="shared" si="908"/>
        <v>[-]</v>
      </c>
      <c r="BC274" s="46"/>
      <c r="BD274" s="48">
        <f>B26</f>
        <v>2</v>
      </c>
      <c r="BE274" s="26"/>
      <c r="BF274" s="26"/>
      <c r="BG274" s="46"/>
      <c r="BH274" s="48">
        <f>BD274</f>
        <v>2</v>
      </c>
      <c r="BI274" s="120" t="str">
        <f t="shared" ref="BI274:BR274" si="909">C$29</f>
        <v>Lab A</v>
      </c>
      <c r="BJ274" s="120" t="str">
        <f t="shared" si="909"/>
        <v>Lab B</v>
      </c>
      <c r="BK274" s="120" t="str">
        <f t="shared" si="909"/>
        <v>Lab C</v>
      </c>
      <c r="BL274" s="120" t="str">
        <f t="shared" si="909"/>
        <v>Lab D</v>
      </c>
      <c r="BM274" s="120" t="str">
        <f t="shared" si="909"/>
        <v>Lab E</v>
      </c>
      <c r="BN274" s="120" t="str">
        <f t="shared" si="909"/>
        <v>Lab F</v>
      </c>
      <c r="BO274" s="120" t="str">
        <f t="shared" si="909"/>
        <v>Lab G</v>
      </c>
      <c r="BP274" s="120" t="str">
        <f t="shared" si="909"/>
        <v>Lab H</v>
      </c>
      <c r="BQ274" s="120" t="str">
        <f t="shared" si="909"/>
        <v>Lab I</v>
      </c>
      <c r="BR274" s="120" t="str">
        <f t="shared" si="909"/>
        <v>Lab J</v>
      </c>
    </row>
    <row r="275" spans="21:70" ht="15.75" x14ac:dyDescent="0.3">
      <c r="U275" s="135"/>
      <c r="V275" s="191" t="str">
        <f t="shared" si="899"/>
        <v/>
      </c>
      <c r="W275" s="133" t="str">
        <f t="shared" si="887"/>
        <v/>
      </c>
      <c r="X275" s="205" t="str">
        <f t="shared" si="888"/>
        <v/>
      </c>
      <c r="Y275" s="133" t="str">
        <f t="shared" si="889"/>
        <v/>
      </c>
      <c r="Z275" s="133" t="str">
        <f t="shared" si="900"/>
        <v/>
      </c>
      <c r="AA275" s="133" t="str">
        <f t="shared" si="891"/>
        <v/>
      </c>
      <c r="AB275" s="203" t="str">
        <f t="shared" si="892"/>
        <v/>
      </c>
      <c r="AC275" s="133" t="str">
        <f t="shared" si="901"/>
        <v/>
      </c>
      <c r="AD275" s="203" t="str">
        <f t="shared" si="897"/>
        <v/>
      </c>
      <c r="AE275" s="133" t="str">
        <f t="shared" si="894"/>
        <v/>
      </c>
      <c r="AF275" s="133" t="str">
        <f t="shared" si="902"/>
        <v/>
      </c>
      <c r="AG275" s="133" t="str">
        <f t="shared" si="903"/>
        <v/>
      </c>
      <c r="AH275" s="134" t="str">
        <f t="shared" si="904"/>
        <v/>
      </c>
      <c r="AI275" s="150"/>
      <c r="AL275" s="102" t="s">
        <v>53</v>
      </c>
      <c r="AM275" s="144"/>
      <c r="AN275" s="124" t="str">
        <f t="shared" ref="AN275" si="910">IF(AN274="[-]","[-]",IF(ABS(AN274)&lt;=1,"pass","X"))</f>
        <v>X</v>
      </c>
      <c r="AO275" s="124" t="str">
        <f t="shared" ref="AO275" si="911">IF(AO274="[-]","[-]",IF(ABS(AO274)&lt;=1,"pass","X"))</f>
        <v>pass</v>
      </c>
      <c r="AP275" s="124" t="str">
        <f t="shared" ref="AP275" si="912">IF(AP274="[-]","[-]",IF(ABS(AP274)&lt;=1,"pass","X"))</f>
        <v>pass</v>
      </c>
      <c r="AQ275" s="124" t="str">
        <f t="shared" ref="AQ275" si="913">IF(AQ274="[-]","[-]",IF(ABS(AQ274)&lt;=1,"pass","X"))</f>
        <v>pass</v>
      </c>
      <c r="AR275" s="124" t="str">
        <f t="shared" ref="AR275" si="914">IF(AR274="[-]","[-]",IF(ABS(AR274)&lt;=1,"pass","X"))</f>
        <v>X</v>
      </c>
      <c r="AS275" s="124" t="str">
        <f t="shared" ref="AS275" si="915">IF(AS274="[-]","[-]",IF(ABS(AS274)&lt;=1,"pass","X"))</f>
        <v>[-]</v>
      </c>
      <c r="AT275" s="124" t="str">
        <f t="shared" ref="AT275" si="916">IF(AT274="[-]","[-]",IF(ABS(AT274)&lt;=1,"pass","X"))</f>
        <v>pass</v>
      </c>
      <c r="AU275" s="124" t="str">
        <f t="shared" ref="AU275" si="917">IF(AU274="[-]","[-]",IF(ABS(AU274)&lt;=1,"pass","X"))</f>
        <v>pass</v>
      </c>
      <c r="AV275" s="124" t="str">
        <f t="shared" ref="AV275" si="918">IF(AV274="[-]","[-]",IF(ABS(AV274)&lt;=1,"pass","X"))</f>
        <v>X</v>
      </c>
      <c r="AW275" s="124" t="str">
        <f t="shared" ref="AW275" si="919">IF(AW274="[-]","[-]",IF(ABS(AW274)&lt;=1,"pass","X"))</f>
        <v>X</v>
      </c>
      <c r="AX275" s="124" t="str">
        <f t="shared" ref="AX275" si="920">IF(AX274="[-]","[-]",IF(ABS(AX274)&lt;=1,"pass","X"))</f>
        <v>[-]</v>
      </c>
      <c r="AY275" s="124" t="str">
        <f t="shared" ref="AY275" si="921">IF(AY274="[-]","[-]",IF(ABS(AY274)&lt;=1,"pass","X"))</f>
        <v>[-]</v>
      </c>
      <c r="AZ275" s="124" t="str">
        <f t="shared" ref="AZ275" si="922">IF(AZ274="[-]","[-]",IF(ABS(AZ274)&lt;=1,"pass","X"))</f>
        <v>[-]</v>
      </c>
      <c r="BA275" s="124" t="str">
        <f t="shared" ref="BA275" si="923">IF(BA274="[-]","[-]",IF(ABS(BA274)&lt;=1,"pass","X"))</f>
        <v>[-]</v>
      </c>
      <c r="BB275" s="124" t="str">
        <f t="shared" ref="BB275" si="924">IF(BB274="[-]","[-]",IF(ABS(BB274)&lt;=1,"pass","X"))</f>
        <v>[-]</v>
      </c>
      <c r="BC275" s="46"/>
      <c r="BD275" s="48" t="str">
        <f>BD259</f>
        <v>xCRV</v>
      </c>
      <c r="BE275" s="73" t="s">
        <v>57</v>
      </c>
      <c r="BF275" s="73" t="s">
        <v>58</v>
      </c>
      <c r="BG275" s="46"/>
      <c r="BH275" s="75" t="s">
        <v>54</v>
      </c>
      <c r="BI275" s="128" t="str">
        <f t="shared" ref="BI275:BM276" si="925">AN275</f>
        <v>X</v>
      </c>
      <c r="BJ275" s="128" t="str">
        <f t="shared" si="925"/>
        <v>pass</v>
      </c>
      <c r="BK275" s="128" t="str">
        <f t="shared" si="925"/>
        <v>pass</v>
      </c>
      <c r="BL275" s="128" t="str">
        <f t="shared" si="925"/>
        <v>pass</v>
      </c>
      <c r="BM275" s="128" t="str">
        <f t="shared" si="925"/>
        <v>X</v>
      </c>
      <c r="BN275" s="128"/>
      <c r="BO275" s="128" t="str">
        <f t="shared" ref="BO275:BR276" si="926">AT275</f>
        <v>pass</v>
      </c>
      <c r="BP275" s="128" t="str">
        <f t="shared" si="926"/>
        <v>pass</v>
      </c>
      <c r="BQ275" s="128" t="str">
        <f t="shared" si="926"/>
        <v>X</v>
      </c>
      <c r="BR275" s="128" t="str">
        <f t="shared" si="926"/>
        <v>X</v>
      </c>
    </row>
    <row r="276" spans="21:70" x14ac:dyDescent="0.2">
      <c r="U276" s="135"/>
      <c r="V276" s="191" t="str">
        <f t="shared" si="899"/>
        <v/>
      </c>
      <c r="W276" s="133" t="str">
        <f t="shared" si="887"/>
        <v/>
      </c>
      <c r="X276" s="205" t="str">
        <f t="shared" si="888"/>
        <v/>
      </c>
      <c r="Y276" s="133" t="str">
        <f t="shared" si="889"/>
        <v/>
      </c>
      <c r="Z276" s="133" t="str">
        <f t="shared" si="900"/>
        <v/>
      </c>
      <c r="AA276" s="133" t="str">
        <f t="shared" si="891"/>
        <v/>
      </c>
      <c r="AB276" s="203" t="str">
        <f t="shared" si="892"/>
        <v/>
      </c>
      <c r="AC276" s="133" t="str">
        <f t="shared" si="901"/>
        <v/>
      </c>
      <c r="AD276" s="203" t="str">
        <f t="shared" si="897"/>
        <v/>
      </c>
      <c r="AE276" s="133" t="str">
        <f t="shared" si="894"/>
        <v/>
      </c>
      <c r="AF276" s="133" t="str">
        <f t="shared" si="902"/>
        <v/>
      </c>
      <c r="AG276" s="133" t="str">
        <f t="shared" si="903"/>
        <v/>
      </c>
      <c r="AH276" s="134" t="str">
        <f t="shared" si="904"/>
        <v/>
      </c>
      <c r="AI276" s="150"/>
      <c r="AL276" s="102" t="s">
        <v>52</v>
      </c>
      <c r="AM276" s="143"/>
      <c r="AN276" s="124" t="str">
        <f>IF(AN271="[-]","[-]",IF(AND(ABS(AN274)&lt;=1,(AN271&lt;=2)),"pass",(IF(AND(ABS(AN274)&gt;1,(AN271&lt;=2)),"X","?"))))</f>
        <v>X</v>
      </c>
      <c r="AO276" s="124" t="str">
        <f t="shared" ref="AO276:BB276" si="927">IF(AO271="[-]","[-]",IF(AND(ABS(AO274)&lt;=1,(AO271&lt;=2)),"pass",(IF(AND(ABS(AO274)&gt;1,(AO271&lt;=2)),"X","?"))))</f>
        <v>pass</v>
      </c>
      <c r="AP276" s="124" t="str">
        <f t="shared" si="927"/>
        <v>pass</v>
      </c>
      <c r="AQ276" s="124" t="str">
        <f t="shared" si="927"/>
        <v>pass</v>
      </c>
      <c r="AR276" s="124" t="str">
        <f t="shared" si="927"/>
        <v>X</v>
      </c>
      <c r="AS276" s="124" t="str">
        <f t="shared" si="927"/>
        <v>[-]</v>
      </c>
      <c r="AT276" s="124" t="str">
        <f t="shared" si="927"/>
        <v>pass</v>
      </c>
      <c r="AU276" s="124" t="str">
        <f t="shared" si="927"/>
        <v>?</v>
      </c>
      <c r="AV276" s="124" t="str">
        <f t="shared" si="927"/>
        <v>X</v>
      </c>
      <c r="AW276" s="124" t="str">
        <f t="shared" si="927"/>
        <v>X</v>
      </c>
      <c r="AX276" s="124" t="str">
        <f t="shared" si="927"/>
        <v>[-]</v>
      </c>
      <c r="AY276" s="124" t="str">
        <f t="shared" si="927"/>
        <v>[-]</v>
      </c>
      <c r="AZ276" s="124" t="str">
        <f t="shared" si="927"/>
        <v>[-]</v>
      </c>
      <c r="BA276" s="124" t="str">
        <f t="shared" si="927"/>
        <v>[-]</v>
      </c>
      <c r="BB276" s="124" t="str">
        <f t="shared" si="927"/>
        <v>[-]</v>
      </c>
      <c r="BD276" s="48" t="str">
        <f>BD260</f>
        <v>(%)</v>
      </c>
      <c r="BE276" s="48" t="s">
        <v>30</v>
      </c>
      <c r="BF276" s="48" t="s">
        <v>31</v>
      </c>
      <c r="BG276" s="46"/>
      <c r="BH276" s="75" t="s">
        <v>52</v>
      </c>
      <c r="BI276" s="128" t="str">
        <f t="shared" si="925"/>
        <v>X</v>
      </c>
      <c r="BJ276" s="128" t="str">
        <f t="shared" si="925"/>
        <v>pass</v>
      </c>
      <c r="BK276" s="128" t="str">
        <f t="shared" si="925"/>
        <v>pass</v>
      </c>
      <c r="BL276" s="128" t="str">
        <f t="shared" si="925"/>
        <v>pass</v>
      </c>
      <c r="BM276" s="128" t="str">
        <f t="shared" si="925"/>
        <v>X</v>
      </c>
      <c r="BN276" s="128"/>
      <c r="BO276" s="128" t="str">
        <f t="shared" si="926"/>
        <v>pass</v>
      </c>
      <c r="BP276" s="128" t="str">
        <f t="shared" si="926"/>
        <v>?</v>
      </c>
      <c r="BQ276" s="128" t="str">
        <f t="shared" si="926"/>
        <v>X</v>
      </c>
      <c r="BR276" s="128" t="str">
        <f t="shared" si="926"/>
        <v>X</v>
      </c>
    </row>
    <row r="277" spans="21:70" ht="15.75" x14ac:dyDescent="0.3">
      <c r="U277" s="135"/>
      <c r="V277" s="191" t="str">
        <f t="shared" si="899"/>
        <v/>
      </c>
      <c r="W277" s="133" t="str">
        <f t="shared" si="887"/>
        <v/>
      </c>
      <c r="X277" s="205" t="str">
        <f t="shared" si="888"/>
        <v/>
      </c>
      <c r="Y277" s="133" t="str">
        <f t="shared" si="889"/>
        <v/>
      </c>
      <c r="Z277" s="133" t="str">
        <f t="shared" si="900"/>
        <v/>
      </c>
      <c r="AA277" s="133" t="str">
        <f t="shared" si="891"/>
        <v/>
      </c>
      <c r="AB277" s="203" t="str">
        <f t="shared" si="892"/>
        <v/>
      </c>
      <c r="AC277" s="133" t="str">
        <f t="shared" si="901"/>
        <v/>
      </c>
      <c r="AD277" s="203" t="str">
        <f t="shared" si="897"/>
        <v/>
      </c>
      <c r="AE277" s="133" t="str">
        <f t="shared" si="894"/>
        <v/>
      </c>
      <c r="AF277" s="133" t="str">
        <f t="shared" si="902"/>
        <v/>
      </c>
      <c r="AG277" s="133" t="str">
        <f t="shared" si="903"/>
        <v/>
      </c>
      <c r="AH277" s="134" t="str">
        <f t="shared" si="904"/>
        <v/>
      </c>
      <c r="AI277" s="150"/>
      <c r="AL277" s="125" t="s">
        <v>114</v>
      </c>
      <c r="AM277" s="143"/>
      <c r="AN277" s="146">
        <f>IF(AN272="[-]","[-]",AN272/ABS(AN268))</f>
        <v>2.240251852767186</v>
      </c>
      <c r="AO277" s="146">
        <f t="shared" ref="AO277:BB277" si="928">IF(AO272="[-]","[-]",AO272/ABS(AO268))</f>
        <v>0.90876953542323313</v>
      </c>
      <c r="AP277" s="146">
        <f t="shared" si="928"/>
        <v>-0.71846744537364338</v>
      </c>
      <c r="AQ277" s="146">
        <f t="shared" si="928"/>
        <v>0.16813900123087988</v>
      </c>
      <c r="AR277" s="146">
        <f t="shared" si="928"/>
        <v>-2.7096878770448507</v>
      </c>
      <c r="AS277" s="146" t="str">
        <f t="shared" si="928"/>
        <v>[-]</v>
      </c>
      <c r="AT277" s="146">
        <f t="shared" si="928"/>
        <v>0.29839558998740301</v>
      </c>
      <c r="AU277" s="146">
        <f t="shared" si="928"/>
        <v>-1.22672998628061</v>
      </c>
      <c r="AV277" s="146">
        <f t="shared" si="928"/>
        <v>3.5534658818698506</v>
      </c>
      <c r="AW277" s="146">
        <f t="shared" si="928"/>
        <v>1.2300607741160789</v>
      </c>
      <c r="AX277" s="146" t="str">
        <f t="shared" si="928"/>
        <v>[-]</v>
      </c>
      <c r="AY277" s="146" t="str">
        <f t="shared" si="928"/>
        <v>[-]</v>
      </c>
      <c r="AZ277" s="146" t="str">
        <f t="shared" si="928"/>
        <v>[-]</v>
      </c>
      <c r="BA277" s="146" t="str">
        <f t="shared" si="928"/>
        <v>[-]</v>
      </c>
      <c r="BB277" s="146" t="str">
        <f t="shared" si="928"/>
        <v>[-]</v>
      </c>
      <c r="BD277" s="50">
        <f>V48</f>
        <v>0.10851341120403102</v>
      </c>
      <c r="BE277" s="50">
        <f>W48</f>
        <v>2.70815940189723E-2</v>
      </c>
      <c r="BF277" s="50">
        <f>X48</f>
        <v>5.41631880379446E-2</v>
      </c>
      <c r="BG277" s="46"/>
      <c r="BH277" s="75" t="s">
        <v>51</v>
      </c>
      <c r="BI277" s="128" t="str">
        <f>AN279</f>
        <v>X</v>
      </c>
      <c r="BJ277" s="128" t="str">
        <f>AO279</f>
        <v>pass</v>
      </c>
      <c r="BK277" s="128" t="str">
        <f>AP279</f>
        <v>pass</v>
      </c>
      <c r="BL277" s="128" t="str">
        <f>AQ279</f>
        <v>pass</v>
      </c>
      <c r="BM277" s="128" t="str">
        <f>AR279</f>
        <v>X</v>
      </c>
      <c r="BN277" s="128"/>
      <c r="BO277" s="128" t="str">
        <f>AT279</f>
        <v>pass</v>
      </c>
      <c r="BP277" s="128" t="str">
        <f>AU279</f>
        <v>pass</v>
      </c>
      <c r="BQ277" s="128" t="str">
        <f>AV279</f>
        <v>X</v>
      </c>
      <c r="BR277" s="128" t="str">
        <f>AW279</f>
        <v>X</v>
      </c>
    </row>
    <row r="278" spans="21:70" ht="15.75" x14ac:dyDescent="0.3">
      <c r="U278" s="135"/>
      <c r="V278" s="191" t="str">
        <f t="shared" si="899"/>
        <v/>
      </c>
      <c r="W278" s="133" t="str">
        <f t="shared" si="887"/>
        <v/>
      </c>
      <c r="X278" s="205" t="str">
        <f t="shared" si="888"/>
        <v/>
      </c>
      <c r="Y278" s="133" t="str">
        <f t="shared" si="889"/>
        <v/>
      </c>
      <c r="Z278" s="133" t="str">
        <f t="shared" si="900"/>
        <v/>
      </c>
      <c r="AA278" s="133" t="str">
        <f t="shared" si="891"/>
        <v/>
      </c>
      <c r="AB278" s="203" t="str">
        <f t="shared" si="892"/>
        <v/>
      </c>
      <c r="AC278" s="133" t="str">
        <f t="shared" si="901"/>
        <v/>
      </c>
      <c r="AD278" s="203" t="str">
        <f t="shared" si="897"/>
        <v/>
      </c>
      <c r="AE278" s="133" t="str">
        <f t="shared" si="894"/>
        <v/>
      </c>
      <c r="AF278" s="133" t="str">
        <f t="shared" si="902"/>
        <v/>
      </c>
      <c r="AG278" s="133" t="str">
        <f t="shared" si="903"/>
        <v/>
      </c>
      <c r="AH278" s="134" t="str">
        <f t="shared" si="904"/>
        <v/>
      </c>
      <c r="AI278" s="150"/>
      <c r="AL278" s="102" t="s">
        <v>106</v>
      </c>
      <c r="AM278" s="143"/>
      <c r="AN278" s="146">
        <f>IF(AN268="[-]","[-]",NORMDIST(_xlfn.NORM.INV(0.975,AN267,ABS(AN268)/2),$BD$277,$BE$277,TRUE)-NORMDIST(_xlfn.NORM.INV(0.025,AN267,ABS(AN268)/2),$BD$277,$BE$277,TRUE))</f>
        <v>9.9879154466256947E-3</v>
      </c>
      <c r="AO278" s="146">
        <f t="shared" ref="AO278:BB278" si="929">IF(AO268="[-]","[-]",NORMDIST(_xlfn.NORM.INV(0.975,AO267,ABS(AO268)/2),$BD$277,$BE$277,TRUE)-NORMDIST(_xlfn.NORM.INV(0.025,AO267,ABS(AO268)/2),$BD$277,$BE$277,TRUE))</f>
        <v>0.89655887119972455</v>
      </c>
      <c r="AP278" s="146">
        <f t="shared" si="929"/>
        <v>0.83289137465019569</v>
      </c>
      <c r="AQ278" s="146">
        <f t="shared" si="929"/>
        <v>0.99999999999996669</v>
      </c>
      <c r="AR278" s="146">
        <f t="shared" si="929"/>
        <v>1.1448780702974363E-37</v>
      </c>
      <c r="AS278" s="146" t="str">
        <f t="shared" si="929"/>
        <v>[-]</v>
      </c>
      <c r="AT278" s="146">
        <f t="shared" si="929"/>
        <v>0.99999999999999956</v>
      </c>
      <c r="AU278" s="146">
        <f t="shared" si="929"/>
        <v>0.38504419149083818</v>
      </c>
      <c r="AV278" s="146">
        <f t="shared" si="929"/>
        <v>1.4543921622589551E-14</v>
      </c>
      <c r="AW278" s="146">
        <f t="shared" si="929"/>
        <v>0.15486950436620284</v>
      </c>
      <c r="AX278" s="146" t="str">
        <f t="shared" si="929"/>
        <v>[-]</v>
      </c>
      <c r="AY278" s="146" t="str">
        <f t="shared" si="929"/>
        <v>[-]</v>
      </c>
      <c r="AZ278" s="146" t="str">
        <f t="shared" si="929"/>
        <v>[-]</v>
      </c>
      <c r="BA278" s="146" t="str">
        <f t="shared" si="929"/>
        <v>[-]</v>
      </c>
      <c r="BB278" s="146" t="str">
        <f t="shared" si="929"/>
        <v>[-]</v>
      </c>
      <c r="BE278" s="46"/>
      <c r="BF278" s="46"/>
      <c r="BG278" s="46"/>
    </row>
    <row r="279" spans="21:70" x14ac:dyDescent="0.2">
      <c r="U279" s="135"/>
      <c r="V279" s="191" t="str">
        <f t="shared" si="899"/>
        <v/>
      </c>
      <c r="W279" s="133" t="str">
        <f t="shared" si="887"/>
        <v/>
      </c>
      <c r="X279" s="205" t="str">
        <f t="shared" si="888"/>
        <v/>
      </c>
      <c r="Y279" s="133" t="str">
        <f t="shared" si="889"/>
        <v/>
      </c>
      <c r="Z279" s="133" t="str">
        <f t="shared" si="900"/>
        <v/>
      </c>
      <c r="AA279" s="133" t="str">
        <f t="shared" si="891"/>
        <v/>
      </c>
      <c r="AB279" s="203" t="str">
        <f t="shared" si="892"/>
        <v/>
      </c>
      <c r="AC279" s="133" t="str">
        <f t="shared" si="901"/>
        <v/>
      </c>
      <c r="AD279" s="203" t="str">
        <f t="shared" si="897"/>
        <v/>
      </c>
      <c r="AE279" s="133" t="str">
        <f t="shared" si="894"/>
        <v/>
      </c>
      <c r="AF279" s="133" t="str">
        <f t="shared" si="902"/>
        <v/>
      </c>
      <c r="AG279" s="133" t="str">
        <f t="shared" si="903"/>
        <v/>
      </c>
      <c r="AH279" s="134" t="str">
        <f t="shared" si="904"/>
        <v/>
      </c>
      <c r="AI279" s="150"/>
      <c r="AL279" s="102" t="s">
        <v>51</v>
      </c>
      <c r="AM279" s="147"/>
      <c r="AN279" s="124" t="str">
        <f>IF(AN278="[-]","[-]",IF((AND(AN278&gt;=0.35,ABS(AN274)&lt;=1)),"pass",IF(ABS(AN274)&gt;1,"X","?")))</f>
        <v>X</v>
      </c>
      <c r="AO279" s="124" t="str">
        <f t="shared" ref="AO279:BB279" si="930">IF(AO278="[-]","[-]",IF((AND(AO278&gt;=0.35,ABS(AO274)&lt;=1)),"pass",IF(ABS(AO274)&gt;1,"X","?")))</f>
        <v>pass</v>
      </c>
      <c r="AP279" s="124" t="str">
        <f t="shared" si="930"/>
        <v>pass</v>
      </c>
      <c r="AQ279" s="124" t="str">
        <f t="shared" si="930"/>
        <v>pass</v>
      </c>
      <c r="AR279" s="124" t="str">
        <f t="shared" si="930"/>
        <v>X</v>
      </c>
      <c r="AS279" s="124" t="str">
        <f t="shared" si="930"/>
        <v>[-]</v>
      </c>
      <c r="AT279" s="124" t="str">
        <f t="shared" si="930"/>
        <v>pass</v>
      </c>
      <c r="AU279" s="124" t="str">
        <f t="shared" si="930"/>
        <v>pass</v>
      </c>
      <c r="AV279" s="124" t="str">
        <f t="shared" si="930"/>
        <v>X</v>
      </c>
      <c r="AW279" s="124" t="str">
        <f t="shared" si="930"/>
        <v>X</v>
      </c>
      <c r="AX279" s="124" t="str">
        <f t="shared" si="930"/>
        <v>[-]</v>
      </c>
      <c r="AY279" s="124" t="str">
        <f t="shared" si="930"/>
        <v>[-]</v>
      </c>
      <c r="AZ279" s="124" t="str">
        <f t="shared" si="930"/>
        <v>[-]</v>
      </c>
      <c r="BA279" s="124" t="str">
        <f t="shared" si="930"/>
        <v>[-]</v>
      </c>
      <c r="BB279" s="124" t="str">
        <f t="shared" si="930"/>
        <v>[-]</v>
      </c>
      <c r="BE279" s="46"/>
      <c r="BF279" s="46"/>
      <c r="BG279" s="46"/>
    </row>
    <row r="280" spans="21:70" ht="15" x14ac:dyDescent="0.25">
      <c r="U280" s="135"/>
      <c r="V280" s="191" t="str">
        <f t="shared" si="899"/>
        <v/>
      </c>
      <c r="W280" s="133" t="str">
        <f t="shared" si="887"/>
        <v/>
      </c>
      <c r="X280" s="205" t="str">
        <f t="shared" si="888"/>
        <v/>
      </c>
      <c r="Y280" s="133" t="str">
        <f t="shared" si="889"/>
        <v/>
      </c>
      <c r="Z280" s="133" t="str">
        <f t="shared" si="900"/>
        <v/>
      </c>
      <c r="AA280" s="133" t="str">
        <f t="shared" si="891"/>
        <v/>
      </c>
      <c r="AB280" s="203" t="str">
        <f t="shared" si="892"/>
        <v/>
      </c>
      <c r="AC280" s="133" t="str">
        <f t="shared" si="901"/>
        <v/>
      </c>
      <c r="AD280" s="203" t="str">
        <f t="shared" si="897"/>
        <v/>
      </c>
      <c r="AE280" s="133" t="str">
        <f t="shared" si="894"/>
        <v/>
      </c>
      <c r="AF280" s="133" t="str">
        <f t="shared" si="902"/>
        <v/>
      </c>
      <c r="AG280" s="133" t="str">
        <f t="shared" si="903"/>
        <v/>
      </c>
      <c r="AH280" s="134" t="str">
        <f t="shared" si="904"/>
        <v/>
      </c>
      <c r="AI280" s="150"/>
      <c r="AL280" s="17"/>
      <c r="AM280" s="114"/>
      <c r="AN280" s="89"/>
      <c r="AO280" s="89"/>
      <c r="AP280" s="89"/>
      <c r="AQ280" s="89"/>
      <c r="AR280" s="116"/>
      <c r="AS280" s="89"/>
      <c r="AT280" s="89"/>
      <c r="AU280" s="89"/>
      <c r="AV280" s="116"/>
      <c r="AW280" s="89"/>
    </row>
    <row r="281" spans="21:70" ht="15" x14ac:dyDescent="0.25">
      <c r="U281" s="135"/>
      <c r="V281" s="191" t="str">
        <f t="shared" si="899"/>
        <v/>
      </c>
      <c r="W281" s="133" t="str">
        <f t="shared" si="887"/>
        <v/>
      </c>
      <c r="X281" s="205" t="str">
        <f t="shared" si="888"/>
        <v/>
      </c>
      <c r="Y281" s="133" t="str">
        <f t="shared" si="889"/>
        <v/>
      </c>
      <c r="Z281" s="133" t="str">
        <f t="shared" si="900"/>
        <v/>
      </c>
      <c r="AA281" s="133" t="str">
        <f t="shared" si="891"/>
        <v/>
      </c>
      <c r="AB281" s="203" t="str">
        <f t="shared" si="892"/>
        <v/>
      </c>
      <c r="AC281" s="133" t="str">
        <f t="shared" si="901"/>
        <v/>
      </c>
      <c r="AD281" s="203" t="str">
        <f t="shared" si="897"/>
        <v/>
      </c>
      <c r="AE281" s="133" t="str">
        <f t="shared" si="894"/>
        <v/>
      </c>
      <c r="AF281" s="133" t="str">
        <f t="shared" si="902"/>
        <v/>
      </c>
      <c r="AG281" s="133" t="str">
        <f t="shared" si="903"/>
        <v/>
      </c>
      <c r="AH281" s="134" t="str">
        <f t="shared" si="904"/>
        <v/>
      </c>
      <c r="AI281" s="150"/>
      <c r="AL281" s="58"/>
      <c r="AM281" s="61"/>
      <c r="AN281" s="46"/>
      <c r="AO281" s="46"/>
      <c r="AP281" s="46"/>
      <c r="AQ281" s="46"/>
      <c r="AR281" s="46"/>
      <c r="AS281" s="46"/>
      <c r="AT281" s="46"/>
      <c r="AU281" s="46"/>
      <c r="AV281" s="46"/>
      <c r="AW281" s="46"/>
    </row>
    <row r="282" spans="21:70" ht="15" x14ac:dyDescent="0.25">
      <c r="U282" s="135"/>
      <c r="V282" s="191" t="str">
        <f t="shared" si="899"/>
        <v/>
      </c>
      <c r="W282" s="133" t="str">
        <f t="shared" si="887"/>
        <v/>
      </c>
      <c r="X282" s="205" t="str">
        <f t="shared" si="888"/>
        <v/>
      </c>
      <c r="Y282" s="133" t="str">
        <f t="shared" si="889"/>
        <v/>
      </c>
      <c r="Z282" s="133" t="str">
        <f t="shared" si="900"/>
        <v/>
      </c>
      <c r="AA282" s="133" t="str">
        <f t="shared" si="891"/>
        <v/>
      </c>
      <c r="AB282" s="203" t="str">
        <f t="shared" si="892"/>
        <v/>
      </c>
      <c r="AC282" s="133" t="str">
        <f t="shared" si="901"/>
        <v/>
      </c>
      <c r="AD282" s="203" t="str">
        <f t="shared" si="897"/>
        <v/>
      </c>
      <c r="AE282" s="133" t="str">
        <f t="shared" si="894"/>
        <v/>
      </c>
      <c r="AF282" s="133" t="str">
        <f t="shared" si="902"/>
        <v/>
      </c>
      <c r="AG282" s="133" t="str">
        <f t="shared" si="903"/>
        <v/>
      </c>
      <c r="AH282" s="134" t="str">
        <f t="shared" si="904"/>
        <v/>
      </c>
      <c r="AI282" s="150"/>
      <c r="AL282" s="58"/>
      <c r="AM282" s="61"/>
      <c r="AN282" s="46"/>
      <c r="AO282" s="46"/>
      <c r="AP282" s="46"/>
      <c r="AQ282" s="46"/>
      <c r="AR282" s="46"/>
      <c r="AS282" s="46"/>
      <c r="AT282" s="46"/>
      <c r="AU282" s="46"/>
      <c r="AV282" s="46"/>
      <c r="AW282" s="46"/>
    </row>
    <row r="283" spans="21:70" ht="15" x14ac:dyDescent="0.25">
      <c r="U283" s="135"/>
      <c r="V283" s="191" t="str">
        <f t="shared" si="899"/>
        <v/>
      </c>
      <c r="W283" s="133" t="str">
        <f t="shared" si="887"/>
        <v/>
      </c>
      <c r="X283" s="205" t="str">
        <f t="shared" si="888"/>
        <v/>
      </c>
      <c r="Y283" s="133" t="str">
        <f t="shared" si="889"/>
        <v/>
      </c>
      <c r="Z283" s="133" t="str">
        <f t="shared" si="900"/>
        <v/>
      </c>
      <c r="AA283" s="133" t="str">
        <f t="shared" si="891"/>
        <v/>
      </c>
      <c r="AB283" s="203" t="str">
        <f t="shared" si="892"/>
        <v/>
      </c>
      <c r="AC283" s="133" t="str">
        <f t="shared" si="901"/>
        <v/>
      </c>
      <c r="AD283" s="203" t="str">
        <f t="shared" si="897"/>
        <v/>
      </c>
      <c r="AE283" s="133" t="str">
        <f t="shared" si="894"/>
        <v/>
      </c>
      <c r="AF283" s="133" t="str">
        <f t="shared" si="902"/>
        <v/>
      </c>
      <c r="AG283" s="133" t="str">
        <f t="shared" si="903"/>
        <v/>
      </c>
      <c r="AH283" s="134" t="str">
        <f t="shared" si="904"/>
        <v/>
      </c>
      <c r="AI283" s="150"/>
      <c r="AL283" s="58"/>
      <c r="AM283" s="61"/>
      <c r="AN283" s="46"/>
      <c r="AO283" s="46"/>
      <c r="AP283" s="46"/>
      <c r="AQ283" s="46"/>
      <c r="AR283" s="46"/>
      <c r="AS283" s="46"/>
      <c r="AT283" s="46"/>
      <c r="AU283" s="46"/>
      <c r="AV283" s="46"/>
      <c r="AW283" s="46"/>
    </row>
    <row r="284" spans="21:70" ht="15" x14ac:dyDescent="0.25">
      <c r="U284" s="135"/>
      <c r="V284" s="191" t="str">
        <f t="shared" si="899"/>
        <v/>
      </c>
      <c r="W284" s="133" t="str">
        <f t="shared" si="887"/>
        <v/>
      </c>
      <c r="X284" s="205" t="str">
        <f t="shared" si="888"/>
        <v/>
      </c>
      <c r="Y284" s="133" t="str">
        <f t="shared" si="889"/>
        <v/>
      </c>
      <c r="Z284" s="133" t="str">
        <f t="shared" si="900"/>
        <v/>
      </c>
      <c r="AA284" s="133" t="str">
        <f t="shared" si="891"/>
        <v/>
      </c>
      <c r="AB284" s="203" t="str">
        <f t="shared" si="892"/>
        <v/>
      </c>
      <c r="AC284" s="133" t="str">
        <f t="shared" si="901"/>
        <v/>
      </c>
      <c r="AD284" s="203" t="str">
        <f t="shared" si="897"/>
        <v/>
      </c>
      <c r="AE284" s="133" t="str">
        <f t="shared" si="894"/>
        <v/>
      </c>
      <c r="AF284" s="133" t="str">
        <f t="shared" si="902"/>
        <v/>
      </c>
      <c r="AG284" s="133" t="str">
        <f t="shared" si="903"/>
        <v/>
      </c>
      <c r="AH284" s="134" t="str">
        <f t="shared" si="904"/>
        <v/>
      </c>
      <c r="AI284" s="150"/>
      <c r="AL284" s="58"/>
      <c r="AM284" s="61"/>
      <c r="AN284" s="46"/>
      <c r="AO284" s="46"/>
      <c r="AP284" s="46"/>
      <c r="AQ284" s="46"/>
      <c r="AR284" s="46"/>
      <c r="AS284" s="46"/>
      <c r="AT284" s="46"/>
      <c r="AU284" s="46"/>
      <c r="AV284" s="46"/>
      <c r="AW284" s="46"/>
    </row>
    <row r="285" spans="21:70" ht="15" x14ac:dyDescent="0.25">
      <c r="U285" s="135"/>
      <c r="V285" s="191" t="str">
        <f t="shared" si="899"/>
        <v/>
      </c>
      <c r="W285" s="133" t="str">
        <f t="shared" si="887"/>
        <v/>
      </c>
      <c r="X285" s="205" t="str">
        <f t="shared" si="888"/>
        <v/>
      </c>
      <c r="Y285" s="133" t="str">
        <f t="shared" si="889"/>
        <v/>
      </c>
      <c r="Z285" s="133" t="str">
        <f t="shared" si="900"/>
        <v/>
      </c>
      <c r="AA285" s="133" t="str">
        <f t="shared" si="891"/>
        <v/>
      </c>
      <c r="AB285" s="203" t="str">
        <f t="shared" si="892"/>
        <v/>
      </c>
      <c r="AC285" s="133" t="str">
        <f t="shared" si="901"/>
        <v/>
      </c>
      <c r="AD285" s="203" t="str">
        <f t="shared" si="897"/>
        <v/>
      </c>
      <c r="AE285" s="133" t="str">
        <f t="shared" si="894"/>
        <v/>
      </c>
      <c r="AF285" s="133" t="str">
        <f t="shared" si="902"/>
        <v/>
      </c>
      <c r="AG285" s="133" t="str">
        <f t="shared" si="903"/>
        <v/>
      </c>
      <c r="AH285" s="134" t="str">
        <f t="shared" si="904"/>
        <v/>
      </c>
      <c r="AI285" s="150"/>
      <c r="AL285" s="58"/>
      <c r="AM285" s="61"/>
      <c r="AN285" s="46"/>
      <c r="AO285" s="46"/>
      <c r="AP285" s="46"/>
      <c r="AQ285" s="46"/>
      <c r="AR285" s="46"/>
      <c r="AS285" s="46"/>
      <c r="AT285" s="46"/>
      <c r="AU285" s="46"/>
      <c r="AV285" s="46"/>
      <c r="AW285" s="46"/>
    </row>
    <row r="286" spans="21:70" ht="15" x14ac:dyDescent="0.25">
      <c r="U286" s="135"/>
      <c r="V286" s="191" t="str">
        <f t="shared" si="899"/>
        <v/>
      </c>
      <c r="W286" s="151" t="str">
        <f t="shared" si="887"/>
        <v/>
      </c>
      <c r="X286" s="208" t="str">
        <f t="shared" si="888"/>
        <v/>
      </c>
      <c r="Y286" s="151" t="str">
        <f t="shared" si="889"/>
        <v/>
      </c>
      <c r="Z286" s="133" t="str">
        <f t="shared" si="900"/>
        <v/>
      </c>
      <c r="AA286" s="151" t="str">
        <f t="shared" si="891"/>
        <v/>
      </c>
      <c r="AB286" s="151" t="str">
        <f t="shared" si="892"/>
        <v/>
      </c>
      <c r="AC286" s="133" t="str">
        <f t="shared" si="901"/>
        <v/>
      </c>
      <c r="AD286" s="215" t="str">
        <f t="shared" si="897"/>
        <v/>
      </c>
      <c r="AE286" s="151" t="str">
        <f t="shared" si="894"/>
        <v/>
      </c>
      <c r="AF286" s="133" t="str">
        <f t="shared" si="902"/>
        <v/>
      </c>
      <c r="AG286" s="133" t="str">
        <f t="shared" si="903"/>
        <v/>
      </c>
      <c r="AH286" s="134" t="str">
        <f t="shared" si="904"/>
        <v/>
      </c>
      <c r="AI286" s="150"/>
      <c r="AL286" s="58"/>
      <c r="AM286" s="61"/>
      <c r="AN286" s="46"/>
      <c r="AO286" s="46"/>
      <c r="AP286" s="46"/>
      <c r="AQ286" s="46"/>
      <c r="AR286" s="46"/>
      <c r="AS286" s="46"/>
      <c r="AT286" s="46"/>
      <c r="AU286" s="46"/>
      <c r="AV286" s="46"/>
      <c r="AW286" s="46"/>
    </row>
    <row r="287" spans="21:70" ht="15" x14ac:dyDescent="0.25">
      <c r="U287" s="131" t="str">
        <f>P29</f>
        <v>Lab N</v>
      </c>
      <c r="V287" s="190" t="str">
        <f t="shared" ref="V287:V288" si="931">IF(P31="[-]","",P31)</f>
        <v/>
      </c>
      <c r="W287" s="131" t="str">
        <f t="shared" ref="W287:W304" si="932">IF(P119="[-]","",P119/2)</f>
        <v/>
      </c>
      <c r="X287" s="206" t="str">
        <f t="shared" ref="X287:X304" si="933">IF(V287="","",IF(OR(W287&lt;0,P97=-1),"",V287/W287^2))</f>
        <v/>
      </c>
      <c r="Y287" s="131" t="str">
        <f t="shared" ref="Y287:Y304" si="934">IF(W287="","",IF(OR(W287&lt;0,P97=-1),"",1/W287^2))</f>
        <v/>
      </c>
      <c r="Z287" s="131" t="str">
        <f t="shared" ref="Z287:Z288" si="935">IF(Y287="","",Y287/X325)</f>
        <v/>
      </c>
      <c r="AA287" s="131" t="str">
        <f t="shared" ref="AA287:AA304" si="936">IF(V287="","",IF(OR(W287&lt;0,P97=-1),"",Z287*V287))</f>
        <v/>
      </c>
      <c r="AB287" s="207" t="str">
        <f t="shared" ref="AB287:AB304" si="937">IF(V287="","",IF(OR(W287&lt;0,P97=-1),"",(V287-Y325)^2/W287^2))</f>
        <v/>
      </c>
      <c r="AC287" s="131" t="str">
        <f t="shared" ref="AC287:AC288" si="938">IF(V287="","",V287-Y325)</f>
        <v/>
      </c>
      <c r="AD287" s="207" t="str">
        <f>IF(W287="","",IF(W287&lt;0,W287^2+AB325,W287^2-AB325))</f>
        <v/>
      </c>
      <c r="AE287" s="131" t="str">
        <f t="shared" ref="AE287:AE304" si="939">IF(W287="","",IF(OR(W287&lt;0,P97=-1),"",AC325+(1-2*Z287)*W287^2))</f>
        <v/>
      </c>
      <c r="AF287" s="131" t="str">
        <f t="shared" ref="AF287:AF306" si="940">IF(AD287="","",2*SQRT(AD287))</f>
        <v/>
      </c>
      <c r="AG287" s="131" t="str">
        <f t="shared" ref="AG287:AG306" si="941">IF(AE287="","",2*SQRT(AE287))</f>
        <v/>
      </c>
      <c r="AH287" s="132" t="str">
        <f t="shared" ref="AH287:AH306" si="942">IF(V287="","",AC287/AF287)</f>
        <v/>
      </c>
      <c r="AI287" s="150"/>
      <c r="AL287" s="58"/>
      <c r="AM287" s="61"/>
      <c r="AN287" s="46"/>
      <c r="AO287" s="46"/>
      <c r="AP287" s="46"/>
      <c r="AQ287" s="46"/>
      <c r="AR287" s="46"/>
      <c r="AS287" s="46"/>
      <c r="AT287" s="46"/>
      <c r="AU287" s="46"/>
      <c r="AV287" s="46"/>
      <c r="AW287" s="46"/>
    </row>
    <row r="288" spans="21:70" ht="15" x14ac:dyDescent="0.25">
      <c r="U288" s="135"/>
      <c r="V288" s="191" t="str">
        <f t="shared" si="931"/>
        <v/>
      </c>
      <c r="W288" s="133" t="str">
        <f t="shared" si="932"/>
        <v/>
      </c>
      <c r="X288" s="205" t="str">
        <f t="shared" si="933"/>
        <v/>
      </c>
      <c r="Y288" s="133" t="str">
        <f t="shared" si="934"/>
        <v/>
      </c>
      <c r="Z288" s="133" t="str">
        <f t="shared" si="935"/>
        <v/>
      </c>
      <c r="AA288" s="133" t="str">
        <f t="shared" si="936"/>
        <v/>
      </c>
      <c r="AB288" s="203" t="str">
        <f t="shared" si="937"/>
        <v/>
      </c>
      <c r="AC288" s="133" t="str">
        <f t="shared" si="938"/>
        <v/>
      </c>
      <c r="AD288" s="203" t="str">
        <f t="shared" ref="AD288:AD304" si="943">IF(W288="","",IF(W288&lt;0,W288^2+AB326,W288^2-AB326))</f>
        <v/>
      </c>
      <c r="AE288" s="133" t="str">
        <f t="shared" si="939"/>
        <v/>
      </c>
      <c r="AF288" s="133" t="str">
        <f t="shared" si="940"/>
        <v/>
      </c>
      <c r="AG288" s="133" t="str">
        <f t="shared" si="941"/>
        <v/>
      </c>
      <c r="AH288" s="134" t="str">
        <f t="shared" si="942"/>
        <v/>
      </c>
      <c r="AI288" s="150"/>
      <c r="AL288" s="58"/>
      <c r="AM288" s="61"/>
      <c r="AN288" s="46"/>
      <c r="AO288" s="46"/>
      <c r="AP288" s="46"/>
      <c r="AQ288" s="46"/>
      <c r="AR288" s="46"/>
      <c r="AS288" s="46"/>
      <c r="AT288" s="46"/>
      <c r="AU288" s="46"/>
      <c r="AV288" s="46"/>
      <c r="AW288" s="46"/>
    </row>
    <row r="289" spans="21:49" ht="15" x14ac:dyDescent="0.25">
      <c r="U289" s="135"/>
      <c r="V289" s="191" t="str">
        <f t="shared" ref="V289:V304" si="944">IF(P33="[-]","",P33)</f>
        <v/>
      </c>
      <c r="W289" s="133" t="str">
        <f t="shared" si="932"/>
        <v/>
      </c>
      <c r="X289" s="205" t="str">
        <f t="shared" si="933"/>
        <v/>
      </c>
      <c r="Y289" s="133" t="str">
        <f t="shared" si="934"/>
        <v/>
      </c>
      <c r="Z289" s="133" t="str">
        <f t="shared" ref="Z289:Z304" si="945">IF(Y289="","",Y289/X327)</f>
        <v/>
      </c>
      <c r="AA289" s="133" t="str">
        <f t="shared" si="936"/>
        <v/>
      </c>
      <c r="AB289" s="203" t="str">
        <f t="shared" si="937"/>
        <v/>
      </c>
      <c r="AC289" s="133" t="str">
        <f t="shared" ref="AC289:AC304" si="946">IF(V289="","",V289-Y327)</f>
        <v/>
      </c>
      <c r="AD289" s="203" t="str">
        <f t="shared" si="943"/>
        <v/>
      </c>
      <c r="AE289" s="133" t="str">
        <f t="shared" si="939"/>
        <v/>
      </c>
      <c r="AF289" s="133" t="str">
        <f t="shared" ref="AF289:AF304" si="947">IF(AD289="","",2*SQRT(AD289))</f>
        <v/>
      </c>
      <c r="AG289" s="133" t="str">
        <f t="shared" ref="AG289:AG304" si="948">IF(AE289="","",2*SQRT(AE289))</f>
        <v/>
      </c>
      <c r="AH289" s="134" t="str">
        <f t="shared" ref="AH289:AH304" si="949">IF(V289="","",AC289/AF289)</f>
        <v/>
      </c>
      <c r="AI289" s="150"/>
      <c r="AL289" s="58"/>
      <c r="AM289" s="61"/>
      <c r="AN289" s="46"/>
      <c r="AO289" s="46"/>
      <c r="AP289" s="46"/>
      <c r="AQ289" s="46"/>
      <c r="AR289" s="46"/>
      <c r="AS289" s="46"/>
      <c r="AT289" s="46"/>
      <c r="AU289" s="46"/>
      <c r="AV289" s="46"/>
      <c r="AW289" s="46"/>
    </row>
    <row r="290" spans="21:49" ht="15" x14ac:dyDescent="0.25">
      <c r="U290" s="135"/>
      <c r="V290" s="191" t="str">
        <f t="shared" si="944"/>
        <v/>
      </c>
      <c r="W290" s="133" t="str">
        <f t="shared" si="932"/>
        <v/>
      </c>
      <c r="X290" s="205" t="str">
        <f t="shared" si="933"/>
        <v/>
      </c>
      <c r="Y290" s="133" t="str">
        <f t="shared" si="934"/>
        <v/>
      </c>
      <c r="Z290" s="133" t="str">
        <f t="shared" si="945"/>
        <v/>
      </c>
      <c r="AA290" s="133" t="str">
        <f t="shared" si="936"/>
        <v/>
      </c>
      <c r="AB290" s="203" t="str">
        <f t="shared" si="937"/>
        <v/>
      </c>
      <c r="AC290" s="133" t="str">
        <f t="shared" si="946"/>
        <v/>
      </c>
      <c r="AD290" s="203" t="str">
        <f t="shared" si="943"/>
        <v/>
      </c>
      <c r="AE290" s="133" t="str">
        <f t="shared" si="939"/>
        <v/>
      </c>
      <c r="AF290" s="133" t="str">
        <f t="shared" si="947"/>
        <v/>
      </c>
      <c r="AG290" s="133" t="str">
        <f t="shared" si="948"/>
        <v/>
      </c>
      <c r="AH290" s="134" t="str">
        <f t="shared" si="949"/>
        <v/>
      </c>
      <c r="AI290" s="150"/>
      <c r="AL290" s="58"/>
      <c r="AM290" s="61"/>
      <c r="AN290" s="46"/>
      <c r="AO290" s="46"/>
      <c r="AP290" s="46"/>
      <c r="AQ290" s="46"/>
      <c r="AR290" s="46"/>
      <c r="AS290" s="46"/>
      <c r="AT290" s="46"/>
      <c r="AU290" s="46"/>
      <c r="AV290" s="46"/>
      <c r="AW290" s="46"/>
    </row>
    <row r="291" spans="21:49" ht="15" x14ac:dyDescent="0.25">
      <c r="U291" s="135"/>
      <c r="V291" s="191" t="str">
        <f t="shared" si="944"/>
        <v/>
      </c>
      <c r="W291" s="133" t="str">
        <f t="shared" si="932"/>
        <v/>
      </c>
      <c r="X291" s="205" t="str">
        <f t="shared" si="933"/>
        <v/>
      </c>
      <c r="Y291" s="133" t="str">
        <f t="shared" si="934"/>
        <v/>
      </c>
      <c r="Z291" s="133" t="str">
        <f t="shared" si="945"/>
        <v/>
      </c>
      <c r="AA291" s="133" t="str">
        <f t="shared" si="936"/>
        <v/>
      </c>
      <c r="AB291" s="203" t="str">
        <f t="shared" si="937"/>
        <v/>
      </c>
      <c r="AC291" s="133" t="str">
        <f t="shared" si="946"/>
        <v/>
      </c>
      <c r="AD291" s="203" t="str">
        <f t="shared" si="943"/>
        <v/>
      </c>
      <c r="AE291" s="133" t="str">
        <f t="shared" si="939"/>
        <v/>
      </c>
      <c r="AF291" s="133" t="str">
        <f t="shared" si="947"/>
        <v/>
      </c>
      <c r="AG291" s="133" t="str">
        <f t="shared" si="948"/>
        <v/>
      </c>
      <c r="AH291" s="134" t="str">
        <f t="shared" si="949"/>
        <v/>
      </c>
      <c r="AI291" s="150"/>
      <c r="AL291" s="58"/>
      <c r="AM291" s="61"/>
      <c r="AN291" s="46"/>
      <c r="AO291" s="46"/>
      <c r="AP291" s="46"/>
      <c r="AQ291" s="46"/>
      <c r="AR291" s="46"/>
      <c r="AS291" s="46"/>
      <c r="AT291" s="46"/>
      <c r="AU291" s="46"/>
      <c r="AV291" s="46"/>
      <c r="AW291" s="46"/>
    </row>
    <row r="292" spans="21:49" x14ac:dyDescent="0.2">
      <c r="U292" s="135"/>
      <c r="V292" s="191" t="str">
        <f t="shared" si="944"/>
        <v/>
      </c>
      <c r="W292" s="133" t="str">
        <f t="shared" si="932"/>
        <v/>
      </c>
      <c r="X292" s="205" t="str">
        <f t="shared" si="933"/>
        <v/>
      </c>
      <c r="Y292" s="133" t="str">
        <f t="shared" si="934"/>
        <v/>
      </c>
      <c r="Z292" s="133" t="str">
        <f t="shared" si="945"/>
        <v/>
      </c>
      <c r="AA292" s="133" t="str">
        <f t="shared" si="936"/>
        <v/>
      </c>
      <c r="AB292" s="203" t="str">
        <f t="shared" si="937"/>
        <v/>
      </c>
      <c r="AC292" s="133" t="str">
        <f t="shared" si="946"/>
        <v/>
      </c>
      <c r="AD292" s="203" t="str">
        <f t="shared" si="943"/>
        <v/>
      </c>
      <c r="AE292" s="133" t="str">
        <f t="shared" si="939"/>
        <v/>
      </c>
      <c r="AF292" s="133" t="str">
        <f t="shared" si="947"/>
        <v/>
      </c>
      <c r="AG292" s="133" t="str">
        <f t="shared" si="948"/>
        <v/>
      </c>
      <c r="AH292" s="134" t="str">
        <f t="shared" si="949"/>
        <v/>
      </c>
      <c r="AI292" s="150"/>
      <c r="AL292" s="57"/>
      <c r="AM292" s="60"/>
    </row>
    <row r="293" spans="21:49" x14ac:dyDescent="0.2">
      <c r="U293" s="135"/>
      <c r="V293" s="191" t="str">
        <f t="shared" si="944"/>
        <v/>
      </c>
      <c r="W293" s="133" t="str">
        <f t="shared" si="932"/>
        <v/>
      </c>
      <c r="X293" s="205" t="str">
        <f t="shared" si="933"/>
        <v/>
      </c>
      <c r="Y293" s="133" t="str">
        <f t="shared" si="934"/>
        <v/>
      </c>
      <c r="Z293" s="133" t="str">
        <f t="shared" si="945"/>
        <v/>
      </c>
      <c r="AA293" s="133" t="str">
        <f t="shared" si="936"/>
        <v/>
      </c>
      <c r="AB293" s="203" t="str">
        <f t="shared" si="937"/>
        <v/>
      </c>
      <c r="AC293" s="133" t="str">
        <f t="shared" si="946"/>
        <v/>
      </c>
      <c r="AD293" s="203" t="str">
        <f t="shared" si="943"/>
        <v/>
      </c>
      <c r="AE293" s="133" t="str">
        <f t="shared" si="939"/>
        <v/>
      </c>
      <c r="AF293" s="133" t="str">
        <f t="shared" si="947"/>
        <v/>
      </c>
      <c r="AG293" s="133" t="str">
        <f t="shared" si="948"/>
        <v/>
      </c>
      <c r="AH293" s="134" t="str">
        <f t="shared" si="949"/>
        <v/>
      </c>
      <c r="AI293" s="150"/>
      <c r="AL293" s="57"/>
      <c r="AM293" s="60"/>
    </row>
    <row r="294" spans="21:49" x14ac:dyDescent="0.2">
      <c r="U294" s="135"/>
      <c r="V294" s="191" t="str">
        <f t="shared" si="944"/>
        <v/>
      </c>
      <c r="W294" s="133" t="str">
        <f t="shared" si="932"/>
        <v/>
      </c>
      <c r="X294" s="205" t="str">
        <f t="shared" si="933"/>
        <v/>
      </c>
      <c r="Y294" s="133" t="str">
        <f t="shared" si="934"/>
        <v/>
      </c>
      <c r="Z294" s="133" t="str">
        <f t="shared" si="945"/>
        <v/>
      </c>
      <c r="AA294" s="133" t="str">
        <f t="shared" si="936"/>
        <v/>
      </c>
      <c r="AB294" s="203" t="str">
        <f t="shared" si="937"/>
        <v/>
      </c>
      <c r="AC294" s="133" t="str">
        <f t="shared" si="946"/>
        <v/>
      </c>
      <c r="AD294" s="203" t="str">
        <f t="shared" si="943"/>
        <v/>
      </c>
      <c r="AE294" s="133" t="str">
        <f t="shared" si="939"/>
        <v/>
      </c>
      <c r="AF294" s="133" t="str">
        <f t="shared" si="947"/>
        <v/>
      </c>
      <c r="AG294" s="133" t="str">
        <f t="shared" si="948"/>
        <v/>
      </c>
      <c r="AH294" s="134" t="str">
        <f t="shared" si="949"/>
        <v/>
      </c>
      <c r="AI294" s="150"/>
      <c r="AL294" s="57"/>
      <c r="AM294" s="60"/>
    </row>
    <row r="295" spans="21:49" x14ac:dyDescent="0.2">
      <c r="U295" s="135"/>
      <c r="V295" s="191" t="str">
        <f t="shared" si="944"/>
        <v/>
      </c>
      <c r="W295" s="133" t="str">
        <f t="shared" si="932"/>
        <v/>
      </c>
      <c r="X295" s="205" t="str">
        <f t="shared" si="933"/>
        <v/>
      </c>
      <c r="Y295" s="133" t="str">
        <f t="shared" si="934"/>
        <v/>
      </c>
      <c r="Z295" s="133" t="str">
        <f t="shared" si="945"/>
        <v/>
      </c>
      <c r="AA295" s="133" t="str">
        <f t="shared" si="936"/>
        <v/>
      </c>
      <c r="AB295" s="203" t="str">
        <f t="shared" si="937"/>
        <v/>
      </c>
      <c r="AC295" s="133" t="str">
        <f t="shared" si="946"/>
        <v/>
      </c>
      <c r="AD295" s="203" t="str">
        <f t="shared" si="943"/>
        <v/>
      </c>
      <c r="AE295" s="133" t="str">
        <f t="shared" si="939"/>
        <v/>
      </c>
      <c r="AF295" s="133" t="str">
        <f t="shared" si="947"/>
        <v/>
      </c>
      <c r="AG295" s="133" t="str">
        <f t="shared" si="948"/>
        <v/>
      </c>
      <c r="AH295" s="134" t="str">
        <f t="shared" si="949"/>
        <v/>
      </c>
      <c r="AI295" s="150"/>
      <c r="AL295" s="57"/>
      <c r="AM295" s="60"/>
    </row>
    <row r="296" spans="21:49" x14ac:dyDescent="0.2">
      <c r="U296" s="135"/>
      <c r="V296" s="191" t="str">
        <f t="shared" si="944"/>
        <v/>
      </c>
      <c r="W296" s="133" t="str">
        <f t="shared" si="932"/>
        <v/>
      </c>
      <c r="X296" s="205" t="str">
        <f t="shared" si="933"/>
        <v/>
      </c>
      <c r="Y296" s="133" t="str">
        <f t="shared" si="934"/>
        <v/>
      </c>
      <c r="Z296" s="133" t="str">
        <f t="shared" si="945"/>
        <v/>
      </c>
      <c r="AA296" s="133" t="str">
        <f t="shared" si="936"/>
        <v/>
      </c>
      <c r="AB296" s="203" t="str">
        <f t="shared" si="937"/>
        <v/>
      </c>
      <c r="AC296" s="133" t="str">
        <f t="shared" si="946"/>
        <v/>
      </c>
      <c r="AD296" s="203" t="str">
        <f t="shared" si="943"/>
        <v/>
      </c>
      <c r="AE296" s="133" t="str">
        <f t="shared" si="939"/>
        <v/>
      </c>
      <c r="AF296" s="133" t="str">
        <f t="shared" si="947"/>
        <v/>
      </c>
      <c r="AG296" s="133" t="str">
        <f t="shared" si="948"/>
        <v/>
      </c>
      <c r="AH296" s="134" t="str">
        <f t="shared" si="949"/>
        <v/>
      </c>
      <c r="AI296" s="150"/>
      <c r="AL296" s="57"/>
      <c r="AM296" s="60"/>
    </row>
    <row r="297" spans="21:49" x14ac:dyDescent="0.2">
      <c r="U297" s="135"/>
      <c r="V297" s="191" t="str">
        <f t="shared" si="944"/>
        <v/>
      </c>
      <c r="W297" s="133" t="str">
        <f t="shared" si="932"/>
        <v/>
      </c>
      <c r="X297" s="205" t="str">
        <f t="shared" si="933"/>
        <v/>
      </c>
      <c r="Y297" s="133" t="str">
        <f t="shared" si="934"/>
        <v/>
      </c>
      <c r="Z297" s="133" t="str">
        <f t="shared" si="945"/>
        <v/>
      </c>
      <c r="AA297" s="133" t="str">
        <f t="shared" si="936"/>
        <v/>
      </c>
      <c r="AB297" s="203" t="str">
        <f t="shared" si="937"/>
        <v/>
      </c>
      <c r="AC297" s="133" t="str">
        <f t="shared" si="946"/>
        <v/>
      </c>
      <c r="AD297" s="203" t="str">
        <f t="shared" si="943"/>
        <v/>
      </c>
      <c r="AE297" s="133" t="str">
        <f t="shared" si="939"/>
        <v/>
      </c>
      <c r="AF297" s="133" t="str">
        <f t="shared" si="947"/>
        <v/>
      </c>
      <c r="AG297" s="133" t="str">
        <f t="shared" si="948"/>
        <v/>
      </c>
      <c r="AH297" s="134" t="str">
        <f t="shared" si="949"/>
        <v/>
      </c>
      <c r="AI297" s="150"/>
      <c r="AL297" s="57"/>
      <c r="AM297" s="60"/>
    </row>
    <row r="298" spans="21:49" x14ac:dyDescent="0.2">
      <c r="U298" s="135"/>
      <c r="V298" s="191" t="str">
        <f t="shared" si="944"/>
        <v/>
      </c>
      <c r="W298" s="133" t="str">
        <f t="shared" si="932"/>
        <v/>
      </c>
      <c r="X298" s="205" t="str">
        <f t="shared" si="933"/>
        <v/>
      </c>
      <c r="Y298" s="133" t="str">
        <f t="shared" si="934"/>
        <v/>
      </c>
      <c r="Z298" s="133" t="str">
        <f t="shared" si="945"/>
        <v/>
      </c>
      <c r="AA298" s="133" t="str">
        <f t="shared" si="936"/>
        <v/>
      </c>
      <c r="AB298" s="203" t="str">
        <f t="shared" si="937"/>
        <v/>
      </c>
      <c r="AC298" s="133" t="str">
        <f t="shared" si="946"/>
        <v/>
      </c>
      <c r="AD298" s="203" t="str">
        <f t="shared" si="943"/>
        <v/>
      </c>
      <c r="AE298" s="133" t="str">
        <f t="shared" si="939"/>
        <v/>
      </c>
      <c r="AF298" s="133" t="str">
        <f t="shared" si="947"/>
        <v/>
      </c>
      <c r="AG298" s="133" t="str">
        <f t="shared" si="948"/>
        <v/>
      </c>
      <c r="AH298" s="134" t="str">
        <f t="shared" si="949"/>
        <v/>
      </c>
      <c r="AI298" s="150"/>
      <c r="AL298" s="57"/>
      <c r="AM298" s="60"/>
    </row>
    <row r="299" spans="21:49" x14ac:dyDescent="0.2">
      <c r="U299" s="135"/>
      <c r="V299" s="191" t="str">
        <f t="shared" si="944"/>
        <v/>
      </c>
      <c r="W299" s="133" t="str">
        <f t="shared" si="932"/>
        <v/>
      </c>
      <c r="X299" s="205" t="str">
        <f t="shared" si="933"/>
        <v/>
      </c>
      <c r="Y299" s="133" t="str">
        <f t="shared" si="934"/>
        <v/>
      </c>
      <c r="Z299" s="133" t="str">
        <f t="shared" si="945"/>
        <v/>
      </c>
      <c r="AA299" s="133" t="str">
        <f t="shared" si="936"/>
        <v/>
      </c>
      <c r="AB299" s="203" t="str">
        <f t="shared" si="937"/>
        <v/>
      </c>
      <c r="AC299" s="133" t="str">
        <f t="shared" si="946"/>
        <v/>
      </c>
      <c r="AD299" s="203" t="str">
        <f t="shared" si="943"/>
        <v/>
      </c>
      <c r="AE299" s="133" t="str">
        <f t="shared" si="939"/>
        <v/>
      </c>
      <c r="AF299" s="133" t="str">
        <f t="shared" si="947"/>
        <v/>
      </c>
      <c r="AG299" s="133" t="str">
        <f t="shared" si="948"/>
        <v/>
      </c>
      <c r="AH299" s="134" t="str">
        <f t="shared" si="949"/>
        <v/>
      </c>
      <c r="AI299" s="150"/>
      <c r="AL299" s="57"/>
      <c r="AM299" s="60"/>
    </row>
    <row r="300" spans="21:49" x14ac:dyDescent="0.2">
      <c r="U300" s="135"/>
      <c r="V300" s="191" t="str">
        <f t="shared" si="944"/>
        <v/>
      </c>
      <c r="W300" s="133" t="str">
        <f t="shared" si="932"/>
        <v/>
      </c>
      <c r="X300" s="205" t="str">
        <f t="shared" si="933"/>
        <v/>
      </c>
      <c r="Y300" s="133" t="str">
        <f t="shared" si="934"/>
        <v/>
      </c>
      <c r="Z300" s="133" t="str">
        <f t="shared" si="945"/>
        <v/>
      </c>
      <c r="AA300" s="133" t="str">
        <f t="shared" si="936"/>
        <v/>
      </c>
      <c r="AB300" s="203" t="str">
        <f t="shared" si="937"/>
        <v/>
      </c>
      <c r="AC300" s="133" t="str">
        <f t="shared" si="946"/>
        <v/>
      </c>
      <c r="AD300" s="203" t="str">
        <f t="shared" si="943"/>
        <v/>
      </c>
      <c r="AE300" s="133" t="str">
        <f t="shared" si="939"/>
        <v/>
      </c>
      <c r="AF300" s="133" t="str">
        <f t="shared" si="947"/>
        <v/>
      </c>
      <c r="AG300" s="133" t="str">
        <f t="shared" si="948"/>
        <v/>
      </c>
      <c r="AH300" s="134" t="str">
        <f t="shared" si="949"/>
        <v/>
      </c>
      <c r="AI300" s="150"/>
      <c r="AL300" s="57"/>
      <c r="AM300" s="60"/>
    </row>
    <row r="301" spans="21:49" x14ac:dyDescent="0.2">
      <c r="U301" s="135"/>
      <c r="V301" s="191" t="str">
        <f t="shared" si="944"/>
        <v/>
      </c>
      <c r="W301" s="133" t="str">
        <f t="shared" si="932"/>
        <v/>
      </c>
      <c r="X301" s="205" t="str">
        <f t="shared" si="933"/>
        <v/>
      </c>
      <c r="Y301" s="133" t="str">
        <f t="shared" si="934"/>
        <v/>
      </c>
      <c r="Z301" s="133" t="str">
        <f t="shared" si="945"/>
        <v/>
      </c>
      <c r="AA301" s="133" t="str">
        <f t="shared" si="936"/>
        <v/>
      </c>
      <c r="AB301" s="203" t="str">
        <f t="shared" si="937"/>
        <v/>
      </c>
      <c r="AC301" s="133" t="str">
        <f t="shared" si="946"/>
        <v/>
      </c>
      <c r="AD301" s="203" t="str">
        <f t="shared" si="943"/>
        <v/>
      </c>
      <c r="AE301" s="133" t="str">
        <f t="shared" si="939"/>
        <v/>
      </c>
      <c r="AF301" s="133" t="str">
        <f t="shared" si="947"/>
        <v/>
      </c>
      <c r="AG301" s="133" t="str">
        <f t="shared" si="948"/>
        <v/>
      </c>
      <c r="AH301" s="134" t="str">
        <f t="shared" si="949"/>
        <v/>
      </c>
      <c r="AI301" s="150"/>
      <c r="AL301" s="57"/>
      <c r="AM301" s="60"/>
    </row>
    <row r="302" spans="21:49" x14ac:dyDescent="0.2">
      <c r="U302" s="135"/>
      <c r="V302" s="191" t="str">
        <f t="shared" si="944"/>
        <v/>
      </c>
      <c r="W302" s="133" t="str">
        <f t="shared" si="932"/>
        <v/>
      </c>
      <c r="X302" s="205" t="str">
        <f t="shared" si="933"/>
        <v/>
      </c>
      <c r="Y302" s="133" t="str">
        <f t="shared" si="934"/>
        <v/>
      </c>
      <c r="Z302" s="133" t="str">
        <f t="shared" si="945"/>
        <v/>
      </c>
      <c r="AA302" s="133" t="str">
        <f t="shared" si="936"/>
        <v/>
      </c>
      <c r="AB302" s="203" t="str">
        <f t="shared" si="937"/>
        <v/>
      </c>
      <c r="AC302" s="133" t="str">
        <f t="shared" si="946"/>
        <v/>
      </c>
      <c r="AD302" s="203" t="str">
        <f t="shared" si="943"/>
        <v/>
      </c>
      <c r="AE302" s="133" t="str">
        <f t="shared" si="939"/>
        <v/>
      </c>
      <c r="AF302" s="133" t="str">
        <f t="shared" si="947"/>
        <v/>
      </c>
      <c r="AG302" s="133" t="str">
        <f t="shared" si="948"/>
        <v/>
      </c>
      <c r="AH302" s="134" t="str">
        <f t="shared" si="949"/>
        <v/>
      </c>
      <c r="AI302" s="150"/>
      <c r="AL302" s="57"/>
      <c r="AM302" s="60"/>
    </row>
    <row r="303" spans="21:49" x14ac:dyDescent="0.2">
      <c r="U303" s="135"/>
      <c r="V303" s="191" t="str">
        <f t="shared" si="944"/>
        <v/>
      </c>
      <c r="W303" s="133" t="str">
        <f t="shared" si="932"/>
        <v/>
      </c>
      <c r="X303" s="205" t="str">
        <f t="shared" si="933"/>
        <v/>
      </c>
      <c r="Y303" s="133" t="str">
        <f t="shared" si="934"/>
        <v/>
      </c>
      <c r="Z303" s="133" t="str">
        <f t="shared" si="945"/>
        <v/>
      </c>
      <c r="AA303" s="133" t="str">
        <f t="shared" si="936"/>
        <v/>
      </c>
      <c r="AB303" s="203" t="str">
        <f t="shared" si="937"/>
        <v/>
      </c>
      <c r="AC303" s="133" t="str">
        <f t="shared" si="946"/>
        <v/>
      </c>
      <c r="AD303" s="203" t="str">
        <f t="shared" si="943"/>
        <v/>
      </c>
      <c r="AE303" s="133" t="str">
        <f t="shared" si="939"/>
        <v/>
      </c>
      <c r="AF303" s="133" t="str">
        <f t="shared" si="947"/>
        <v/>
      </c>
      <c r="AG303" s="133" t="str">
        <f t="shared" si="948"/>
        <v/>
      </c>
      <c r="AH303" s="134" t="str">
        <f t="shared" si="949"/>
        <v/>
      </c>
      <c r="AI303" s="150"/>
      <c r="AL303" s="57"/>
      <c r="AM303" s="60"/>
    </row>
    <row r="304" spans="21:49" x14ac:dyDescent="0.2">
      <c r="U304" s="135"/>
      <c r="V304" s="191" t="str">
        <f t="shared" si="944"/>
        <v/>
      </c>
      <c r="W304" s="151" t="str">
        <f t="shared" si="932"/>
        <v/>
      </c>
      <c r="X304" s="208" t="str">
        <f t="shared" si="933"/>
        <v/>
      </c>
      <c r="Y304" s="151" t="str">
        <f t="shared" si="934"/>
        <v/>
      </c>
      <c r="Z304" s="133" t="str">
        <f t="shared" si="945"/>
        <v/>
      </c>
      <c r="AA304" s="151" t="str">
        <f t="shared" si="936"/>
        <v/>
      </c>
      <c r="AB304" s="151" t="str">
        <f t="shared" si="937"/>
        <v/>
      </c>
      <c r="AC304" s="133" t="str">
        <f t="shared" si="946"/>
        <v/>
      </c>
      <c r="AD304" s="215" t="str">
        <f t="shared" si="943"/>
        <v/>
      </c>
      <c r="AE304" s="151" t="str">
        <f t="shared" si="939"/>
        <v/>
      </c>
      <c r="AF304" s="133" t="str">
        <f t="shared" si="947"/>
        <v/>
      </c>
      <c r="AG304" s="133" t="str">
        <f t="shared" si="948"/>
        <v/>
      </c>
      <c r="AH304" s="134" t="str">
        <f t="shared" si="949"/>
        <v/>
      </c>
      <c r="AI304" s="150"/>
      <c r="AL304" s="57"/>
      <c r="AM304" s="60"/>
    </row>
    <row r="305" spans="21:39" x14ac:dyDescent="0.2">
      <c r="U305" s="131" t="str">
        <f>Q29</f>
        <v>Lab O</v>
      </c>
      <c r="V305" s="190" t="str">
        <f t="shared" ref="V305:V306" si="950">IF(Q31="[-]","",Q31)</f>
        <v/>
      </c>
      <c r="W305" s="131" t="str">
        <f t="shared" ref="W305:W322" si="951">IF(Q119="[-]","",Q119/2)</f>
        <v/>
      </c>
      <c r="X305" s="206" t="str">
        <f t="shared" ref="X305:X322" si="952">IF(V305="","",IF(OR(W305&lt;0,Q97=-1),"",V305/W305^2))</f>
        <v/>
      </c>
      <c r="Y305" s="131" t="str">
        <f t="shared" ref="Y305:Y322" si="953">IF(W305="","",IF(OR(W305&lt;0,Q97=-1),"",1/W305^2))</f>
        <v/>
      </c>
      <c r="Z305" s="131" t="str">
        <f>IF(Y305="","",Y305/X325)</f>
        <v/>
      </c>
      <c r="AA305" s="131" t="str">
        <f t="shared" ref="AA305:AA322" si="954">IF(V305="","",IF(OR(W305&lt;0,Q97=-1),"",Z305*V305))</f>
        <v/>
      </c>
      <c r="AB305" s="207" t="str">
        <f t="shared" ref="AB305:AB322" si="955">IF(V305="","",IF(OR(W305&lt;0,Q97=-1),"",(V305-Y325)^2/W305^2))</f>
        <v/>
      </c>
      <c r="AC305" s="131" t="str">
        <f>IF(V305="","",V305-Y325)</f>
        <v/>
      </c>
      <c r="AD305" s="207" t="str">
        <f>IF(W305="","",IF(W305&lt;0,W305^2+AB325,W305^2-AB325))</f>
        <v/>
      </c>
      <c r="AE305" s="131" t="str">
        <f t="shared" ref="AE305:AE322" si="956">IF(W305="","",IF(OR(W305&lt;0,Q97=-1),"",AC325+(1-2*Z305)*W305^2))</f>
        <v/>
      </c>
      <c r="AF305" s="131" t="str">
        <f t="shared" si="940"/>
        <v/>
      </c>
      <c r="AG305" s="131" t="str">
        <f t="shared" si="941"/>
        <v/>
      </c>
      <c r="AH305" s="132" t="str">
        <f t="shared" si="942"/>
        <v/>
      </c>
      <c r="AI305" s="150"/>
      <c r="AL305" s="57"/>
      <c r="AM305" s="60"/>
    </row>
    <row r="306" spans="21:39" x14ac:dyDescent="0.2">
      <c r="U306" s="135"/>
      <c r="V306" s="191" t="str">
        <f t="shared" si="950"/>
        <v/>
      </c>
      <c r="W306" s="133" t="str">
        <f t="shared" si="951"/>
        <v/>
      </c>
      <c r="X306" s="205" t="str">
        <f t="shared" si="952"/>
        <v/>
      </c>
      <c r="Y306" s="133" t="str">
        <f t="shared" si="953"/>
        <v/>
      </c>
      <c r="Z306" s="133" t="str">
        <f t="shared" ref="Z306" si="957">IF(Y306="","",Y306/X326)</f>
        <v/>
      </c>
      <c r="AA306" s="133" t="str">
        <f t="shared" si="954"/>
        <v/>
      </c>
      <c r="AB306" s="203" t="str">
        <f t="shared" si="955"/>
        <v/>
      </c>
      <c r="AC306" s="133" t="str">
        <f t="shared" ref="AC306" si="958">IF(V306="","",V306-Y326)</f>
        <v/>
      </c>
      <c r="AD306" s="203" t="str">
        <f t="shared" ref="AD306:AD322" si="959">IF(W306="","",IF(W306&lt;0,W306^2+AB326,W306^2-AB326))</f>
        <v/>
      </c>
      <c r="AE306" s="133" t="str">
        <f t="shared" si="956"/>
        <v/>
      </c>
      <c r="AF306" s="133" t="str">
        <f t="shared" si="940"/>
        <v/>
      </c>
      <c r="AG306" s="133" t="str">
        <f t="shared" si="941"/>
        <v/>
      </c>
      <c r="AH306" s="134" t="str">
        <f t="shared" si="942"/>
        <v/>
      </c>
      <c r="AI306" s="150"/>
      <c r="AL306" s="57"/>
      <c r="AM306" s="60"/>
    </row>
    <row r="307" spans="21:39" x14ac:dyDescent="0.2">
      <c r="U307" s="135"/>
      <c r="V307" s="191" t="str">
        <f t="shared" ref="V307:V322" si="960">IF(Q33="[-]","",Q33)</f>
        <v/>
      </c>
      <c r="W307" s="133" t="str">
        <f t="shared" si="951"/>
        <v/>
      </c>
      <c r="X307" s="205" t="str">
        <f t="shared" si="952"/>
        <v/>
      </c>
      <c r="Y307" s="133" t="str">
        <f t="shared" si="953"/>
        <v/>
      </c>
      <c r="Z307" s="133" t="str">
        <f t="shared" ref="Z307:Z322" si="961">IF(Y307="","",Y307/X327)</f>
        <v/>
      </c>
      <c r="AA307" s="133" t="str">
        <f t="shared" si="954"/>
        <v/>
      </c>
      <c r="AB307" s="203" t="str">
        <f t="shared" si="955"/>
        <v/>
      </c>
      <c r="AC307" s="133" t="str">
        <f t="shared" ref="AC307:AC322" si="962">IF(V307="","",V307-Y327)</f>
        <v/>
      </c>
      <c r="AD307" s="203" t="str">
        <f t="shared" si="959"/>
        <v/>
      </c>
      <c r="AE307" s="133" t="str">
        <f t="shared" si="956"/>
        <v/>
      </c>
      <c r="AF307" s="133" t="str">
        <f t="shared" ref="AF307:AF322" si="963">IF(AD307="","",2*SQRT(AD307))</f>
        <v/>
      </c>
      <c r="AG307" s="133" t="str">
        <f t="shared" ref="AG307:AG322" si="964">IF(AE307="","",2*SQRT(AE307))</f>
        <v/>
      </c>
      <c r="AH307" s="134" t="str">
        <f t="shared" ref="AH307:AH322" si="965">IF(V307="","",AC307/AF307)</f>
        <v/>
      </c>
      <c r="AI307" s="150"/>
      <c r="AL307" s="57"/>
      <c r="AM307" s="60"/>
    </row>
    <row r="308" spans="21:39" x14ac:dyDescent="0.2">
      <c r="U308" s="135"/>
      <c r="V308" s="191" t="str">
        <f t="shared" si="960"/>
        <v/>
      </c>
      <c r="W308" s="133" t="str">
        <f t="shared" si="951"/>
        <v/>
      </c>
      <c r="X308" s="205" t="str">
        <f t="shared" si="952"/>
        <v/>
      </c>
      <c r="Y308" s="133" t="str">
        <f t="shared" si="953"/>
        <v/>
      </c>
      <c r="Z308" s="133" t="str">
        <f t="shared" si="961"/>
        <v/>
      </c>
      <c r="AA308" s="133" t="str">
        <f t="shared" si="954"/>
        <v/>
      </c>
      <c r="AB308" s="203" t="str">
        <f t="shared" si="955"/>
        <v/>
      </c>
      <c r="AC308" s="133" t="str">
        <f t="shared" si="962"/>
        <v/>
      </c>
      <c r="AD308" s="203" t="str">
        <f t="shared" si="959"/>
        <v/>
      </c>
      <c r="AE308" s="133" t="str">
        <f t="shared" si="956"/>
        <v/>
      </c>
      <c r="AF308" s="133" t="str">
        <f t="shared" si="963"/>
        <v/>
      </c>
      <c r="AG308" s="133" t="str">
        <f t="shared" si="964"/>
        <v/>
      </c>
      <c r="AH308" s="134" t="str">
        <f t="shared" si="965"/>
        <v/>
      </c>
      <c r="AI308" s="150"/>
      <c r="AL308" s="57"/>
      <c r="AM308" s="60"/>
    </row>
    <row r="309" spans="21:39" x14ac:dyDescent="0.2">
      <c r="U309" s="135"/>
      <c r="V309" s="191" t="str">
        <f t="shared" si="960"/>
        <v/>
      </c>
      <c r="W309" s="133" t="str">
        <f t="shared" si="951"/>
        <v/>
      </c>
      <c r="X309" s="205" t="str">
        <f t="shared" si="952"/>
        <v/>
      </c>
      <c r="Y309" s="133" t="str">
        <f t="shared" si="953"/>
        <v/>
      </c>
      <c r="Z309" s="133" t="str">
        <f t="shared" si="961"/>
        <v/>
      </c>
      <c r="AA309" s="133" t="str">
        <f t="shared" si="954"/>
        <v/>
      </c>
      <c r="AB309" s="203" t="str">
        <f t="shared" si="955"/>
        <v/>
      </c>
      <c r="AC309" s="133" t="str">
        <f t="shared" si="962"/>
        <v/>
      </c>
      <c r="AD309" s="203" t="str">
        <f t="shared" si="959"/>
        <v/>
      </c>
      <c r="AE309" s="133" t="str">
        <f t="shared" si="956"/>
        <v/>
      </c>
      <c r="AF309" s="133" t="str">
        <f t="shared" si="963"/>
        <v/>
      </c>
      <c r="AG309" s="133" t="str">
        <f t="shared" si="964"/>
        <v/>
      </c>
      <c r="AH309" s="134" t="str">
        <f t="shared" si="965"/>
        <v/>
      </c>
      <c r="AI309" s="150"/>
      <c r="AL309" s="57"/>
      <c r="AM309" s="60"/>
    </row>
    <row r="310" spans="21:39" x14ac:dyDescent="0.2">
      <c r="U310" s="135"/>
      <c r="V310" s="191" t="str">
        <f t="shared" si="960"/>
        <v/>
      </c>
      <c r="W310" s="133" t="str">
        <f t="shared" si="951"/>
        <v/>
      </c>
      <c r="X310" s="205" t="str">
        <f t="shared" si="952"/>
        <v/>
      </c>
      <c r="Y310" s="133" t="str">
        <f t="shared" si="953"/>
        <v/>
      </c>
      <c r="Z310" s="133" t="str">
        <f t="shared" si="961"/>
        <v/>
      </c>
      <c r="AA310" s="133" t="str">
        <f t="shared" si="954"/>
        <v/>
      </c>
      <c r="AB310" s="203" t="str">
        <f t="shared" si="955"/>
        <v/>
      </c>
      <c r="AC310" s="133" t="str">
        <f t="shared" si="962"/>
        <v/>
      </c>
      <c r="AD310" s="203" t="str">
        <f t="shared" si="959"/>
        <v/>
      </c>
      <c r="AE310" s="133" t="str">
        <f t="shared" si="956"/>
        <v/>
      </c>
      <c r="AF310" s="133" t="str">
        <f t="shared" si="963"/>
        <v/>
      </c>
      <c r="AG310" s="133" t="str">
        <f t="shared" si="964"/>
        <v/>
      </c>
      <c r="AH310" s="134" t="str">
        <f t="shared" si="965"/>
        <v/>
      </c>
      <c r="AI310" s="150"/>
      <c r="AL310" s="57"/>
      <c r="AM310" s="60"/>
    </row>
    <row r="311" spans="21:39" x14ac:dyDescent="0.2">
      <c r="U311" s="135"/>
      <c r="V311" s="191" t="str">
        <f t="shared" si="960"/>
        <v/>
      </c>
      <c r="W311" s="133" t="str">
        <f t="shared" si="951"/>
        <v/>
      </c>
      <c r="X311" s="205" t="str">
        <f t="shared" si="952"/>
        <v/>
      </c>
      <c r="Y311" s="133" t="str">
        <f t="shared" si="953"/>
        <v/>
      </c>
      <c r="Z311" s="133" t="str">
        <f t="shared" si="961"/>
        <v/>
      </c>
      <c r="AA311" s="133" t="str">
        <f t="shared" si="954"/>
        <v/>
      </c>
      <c r="AB311" s="203" t="str">
        <f t="shared" si="955"/>
        <v/>
      </c>
      <c r="AC311" s="133" t="str">
        <f t="shared" si="962"/>
        <v/>
      </c>
      <c r="AD311" s="203" t="str">
        <f t="shared" si="959"/>
        <v/>
      </c>
      <c r="AE311" s="133" t="str">
        <f t="shared" si="956"/>
        <v/>
      </c>
      <c r="AF311" s="133" t="str">
        <f t="shared" si="963"/>
        <v/>
      </c>
      <c r="AG311" s="133" t="str">
        <f t="shared" si="964"/>
        <v/>
      </c>
      <c r="AH311" s="134" t="str">
        <f t="shared" si="965"/>
        <v/>
      </c>
      <c r="AI311" s="150"/>
      <c r="AL311" s="57"/>
      <c r="AM311" s="60"/>
    </row>
    <row r="312" spans="21:39" x14ac:dyDescent="0.2">
      <c r="U312" s="135"/>
      <c r="V312" s="191" t="str">
        <f t="shared" si="960"/>
        <v/>
      </c>
      <c r="W312" s="133" t="str">
        <f t="shared" si="951"/>
        <v/>
      </c>
      <c r="X312" s="205" t="str">
        <f t="shared" si="952"/>
        <v/>
      </c>
      <c r="Y312" s="133" t="str">
        <f t="shared" si="953"/>
        <v/>
      </c>
      <c r="Z312" s="133" t="str">
        <f t="shared" si="961"/>
        <v/>
      </c>
      <c r="AA312" s="133" t="str">
        <f t="shared" si="954"/>
        <v/>
      </c>
      <c r="AB312" s="203" t="str">
        <f t="shared" si="955"/>
        <v/>
      </c>
      <c r="AC312" s="133" t="str">
        <f t="shared" si="962"/>
        <v/>
      </c>
      <c r="AD312" s="203" t="str">
        <f t="shared" si="959"/>
        <v/>
      </c>
      <c r="AE312" s="133" t="str">
        <f t="shared" si="956"/>
        <v/>
      </c>
      <c r="AF312" s="133" t="str">
        <f t="shared" si="963"/>
        <v/>
      </c>
      <c r="AG312" s="133" t="str">
        <f t="shared" si="964"/>
        <v/>
      </c>
      <c r="AH312" s="134" t="str">
        <f t="shared" si="965"/>
        <v/>
      </c>
      <c r="AI312" s="150"/>
      <c r="AL312" s="57"/>
      <c r="AM312" s="60"/>
    </row>
    <row r="313" spans="21:39" x14ac:dyDescent="0.2">
      <c r="U313" s="135"/>
      <c r="V313" s="191" t="str">
        <f t="shared" si="960"/>
        <v/>
      </c>
      <c r="W313" s="133" t="str">
        <f t="shared" si="951"/>
        <v/>
      </c>
      <c r="X313" s="205" t="str">
        <f t="shared" si="952"/>
        <v/>
      </c>
      <c r="Y313" s="133" t="str">
        <f t="shared" si="953"/>
        <v/>
      </c>
      <c r="Z313" s="133" t="str">
        <f t="shared" si="961"/>
        <v/>
      </c>
      <c r="AA313" s="133" t="str">
        <f t="shared" si="954"/>
        <v/>
      </c>
      <c r="AB313" s="203" t="str">
        <f t="shared" si="955"/>
        <v/>
      </c>
      <c r="AC313" s="133" t="str">
        <f t="shared" si="962"/>
        <v/>
      </c>
      <c r="AD313" s="203" t="str">
        <f t="shared" si="959"/>
        <v/>
      </c>
      <c r="AE313" s="133" t="str">
        <f t="shared" si="956"/>
        <v/>
      </c>
      <c r="AF313" s="133" t="str">
        <f t="shared" si="963"/>
        <v/>
      </c>
      <c r="AG313" s="133" t="str">
        <f t="shared" si="964"/>
        <v/>
      </c>
      <c r="AH313" s="134" t="str">
        <f t="shared" si="965"/>
        <v/>
      </c>
      <c r="AI313" s="150"/>
      <c r="AL313" s="57"/>
      <c r="AM313" s="60"/>
    </row>
    <row r="314" spans="21:39" x14ac:dyDescent="0.2">
      <c r="U314" s="135"/>
      <c r="V314" s="191" t="str">
        <f t="shared" si="960"/>
        <v/>
      </c>
      <c r="W314" s="133" t="str">
        <f t="shared" si="951"/>
        <v/>
      </c>
      <c r="X314" s="205" t="str">
        <f t="shared" si="952"/>
        <v/>
      </c>
      <c r="Y314" s="133" t="str">
        <f t="shared" si="953"/>
        <v/>
      </c>
      <c r="Z314" s="133" t="str">
        <f t="shared" si="961"/>
        <v/>
      </c>
      <c r="AA314" s="133" t="str">
        <f t="shared" si="954"/>
        <v/>
      </c>
      <c r="AB314" s="203" t="str">
        <f t="shared" si="955"/>
        <v/>
      </c>
      <c r="AC314" s="133" t="str">
        <f t="shared" si="962"/>
        <v/>
      </c>
      <c r="AD314" s="203" t="str">
        <f t="shared" si="959"/>
        <v/>
      </c>
      <c r="AE314" s="133" t="str">
        <f t="shared" si="956"/>
        <v/>
      </c>
      <c r="AF314" s="133" t="str">
        <f t="shared" si="963"/>
        <v/>
      </c>
      <c r="AG314" s="133" t="str">
        <f t="shared" si="964"/>
        <v/>
      </c>
      <c r="AH314" s="134" t="str">
        <f t="shared" si="965"/>
        <v/>
      </c>
      <c r="AI314" s="150"/>
      <c r="AL314" s="57"/>
      <c r="AM314" s="60"/>
    </row>
    <row r="315" spans="21:39" x14ac:dyDescent="0.2">
      <c r="U315" s="135"/>
      <c r="V315" s="191" t="str">
        <f t="shared" si="960"/>
        <v/>
      </c>
      <c r="W315" s="133" t="str">
        <f t="shared" si="951"/>
        <v/>
      </c>
      <c r="X315" s="205" t="str">
        <f t="shared" si="952"/>
        <v/>
      </c>
      <c r="Y315" s="133" t="str">
        <f t="shared" si="953"/>
        <v/>
      </c>
      <c r="Z315" s="133" t="str">
        <f t="shared" si="961"/>
        <v/>
      </c>
      <c r="AA315" s="133" t="str">
        <f t="shared" si="954"/>
        <v/>
      </c>
      <c r="AB315" s="203" t="str">
        <f t="shared" si="955"/>
        <v/>
      </c>
      <c r="AC315" s="133" t="str">
        <f t="shared" si="962"/>
        <v/>
      </c>
      <c r="AD315" s="203" t="str">
        <f t="shared" si="959"/>
        <v/>
      </c>
      <c r="AE315" s="133" t="str">
        <f t="shared" si="956"/>
        <v/>
      </c>
      <c r="AF315" s="133" t="str">
        <f t="shared" si="963"/>
        <v/>
      </c>
      <c r="AG315" s="133" t="str">
        <f t="shared" si="964"/>
        <v/>
      </c>
      <c r="AH315" s="134" t="str">
        <f t="shared" si="965"/>
        <v/>
      </c>
      <c r="AI315" s="150"/>
      <c r="AL315" s="57"/>
      <c r="AM315" s="60"/>
    </row>
    <row r="316" spans="21:39" x14ac:dyDescent="0.2">
      <c r="U316" s="135"/>
      <c r="V316" s="191" t="str">
        <f t="shared" si="960"/>
        <v/>
      </c>
      <c r="W316" s="133" t="str">
        <f t="shared" si="951"/>
        <v/>
      </c>
      <c r="X316" s="205" t="str">
        <f t="shared" si="952"/>
        <v/>
      </c>
      <c r="Y316" s="133" t="str">
        <f t="shared" si="953"/>
        <v/>
      </c>
      <c r="Z316" s="133" t="str">
        <f t="shared" si="961"/>
        <v/>
      </c>
      <c r="AA316" s="133" t="str">
        <f t="shared" si="954"/>
        <v/>
      </c>
      <c r="AB316" s="203" t="str">
        <f t="shared" si="955"/>
        <v/>
      </c>
      <c r="AC316" s="133" t="str">
        <f t="shared" si="962"/>
        <v/>
      </c>
      <c r="AD316" s="203" t="str">
        <f t="shared" si="959"/>
        <v/>
      </c>
      <c r="AE316" s="133" t="str">
        <f t="shared" si="956"/>
        <v/>
      </c>
      <c r="AF316" s="133" t="str">
        <f t="shared" si="963"/>
        <v/>
      </c>
      <c r="AG316" s="133" t="str">
        <f t="shared" si="964"/>
        <v/>
      </c>
      <c r="AH316" s="134" t="str">
        <f t="shared" si="965"/>
        <v/>
      </c>
      <c r="AI316" s="150"/>
      <c r="AL316" s="57"/>
      <c r="AM316" s="60"/>
    </row>
    <row r="317" spans="21:39" x14ac:dyDescent="0.2">
      <c r="U317" s="135"/>
      <c r="V317" s="191" t="str">
        <f t="shared" si="960"/>
        <v/>
      </c>
      <c r="W317" s="133" t="str">
        <f t="shared" si="951"/>
        <v/>
      </c>
      <c r="X317" s="205" t="str">
        <f t="shared" si="952"/>
        <v/>
      </c>
      <c r="Y317" s="133" t="str">
        <f t="shared" si="953"/>
        <v/>
      </c>
      <c r="Z317" s="133" t="str">
        <f t="shared" si="961"/>
        <v/>
      </c>
      <c r="AA317" s="133" t="str">
        <f t="shared" si="954"/>
        <v/>
      </c>
      <c r="AB317" s="203" t="str">
        <f t="shared" si="955"/>
        <v/>
      </c>
      <c r="AC317" s="133" t="str">
        <f t="shared" si="962"/>
        <v/>
      </c>
      <c r="AD317" s="203" t="str">
        <f t="shared" si="959"/>
        <v/>
      </c>
      <c r="AE317" s="133" t="str">
        <f t="shared" si="956"/>
        <v/>
      </c>
      <c r="AF317" s="133" t="str">
        <f t="shared" si="963"/>
        <v/>
      </c>
      <c r="AG317" s="133" t="str">
        <f t="shared" si="964"/>
        <v/>
      </c>
      <c r="AH317" s="134" t="str">
        <f t="shared" si="965"/>
        <v/>
      </c>
      <c r="AI317" s="150"/>
      <c r="AL317" s="57"/>
      <c r="AM317" s="60"/>
    </row>
    <row r="318" spans="21:39" x14ac:dyDescent="0.2">
      <c r="U318" s="135"/>
      <c r="V318" s="191" t="str">
        <f t="shared" si="960"/>
        <v/>
      </c>
      <c r="W318" s="133" t="str">
        <f t="shared" si="951"/>
        <v/>
      </c>
      <c r="X318" s="205" t="str">
        <f t="shared" si="952"/>
        <v/>
      </c>
      <c r="Y318" s="133" t="str">
        <f t="shared" si="953"/>
        <v/>
      </c>
      <c r="Z318" s="133" t="str">
        <f t="shared" si="961"/>
        <v/>
      </c>
      <c r="AA318" s="133" t="str">
        <f t="shared" si="954"/>
        <v/>
      </c>
      <c r="AB318" s="203" t="str">
        <f t="shared" si="955"/>
        <v/>
      </c>
      <c r="AC318" s="133" t="str">
        <f t="shared" si="962"/>
        <v/>
      </c>
      <c r="AD318" s="203" t="str">
        <f t="shared" si="959"/>
        <v/>
      </c>
      <c r="AE318" s="133" t="str">
        <f t="shared" si="956"/>
        <v/>
      </c>
      <c r="AF318" s="133" t="str">
        <f t="shared" si="963"/>
        <v/>
      </c>
      <c r="AG318" s="133" t="str">
        <f t="shared" si="964"/>
        <v/>
      </c>
      <c r="AH318" s="134" t="str">
        <f t="shared" si="965"/>
        <v/>
      </c>
      <c r="AI318" s="150"/>
      <c r="AL318" s="57"/>
      <c r="AM318" s="60"/>
    </row>
    <row r="319" spans="21:39" x14ac:dyDescent="0.2">
      <c r="U319" s="135"/>
      <c r="V319" s="191" t="str">
        <f t="shared" si="960"/>
        <v/>
      </c>
      <c r="W319" s="133" t="str">
        <f t="shared" si="951"/>
        <v/>
      </c>
      <c r="X319" s="205" t="str">
        <f t="shared" si="952"/>
        <v/>
      </c>
      <c r="Y319" s="133" t="str">
        <f t="shared" si="953"/>
        <v/>
      </c>
      <c r="Z319" s="133" t="str">
        <f t="shared" si="961"/>
        <v/>
      </c>
      <c r="AA319" s="133" t="str">
        <f t="shared" si="954"/>
        <v/>
      </c>
      <c r="AB319" s="203" t="str">
        <f t="shared" si="955"/>
        <v/>
      </c>
      <c r="AC319" s="133" t="str">
        <f t="shared" si="962"/>
        <v/>
      </c>
      <c r="AD319" s="203" t="str">
        <f t="shared" si="959"/>
        <v/>
      </c>
      <c r="AE319" s="133" t="str">
        <f t="shared" si="956"/>
        <v/>
      </c>
      <c r="AF319" s="133" t="str">
        <f t="shared" si="963"/>
        <v/>
      </c>
      <c r="AG319" s="133" t="str">
        <f t="shared" si="964"/>
        <v/>
      </c>
      <c r="AH319" s="134" t="str">
        <f t="shared" si="965"/>
        <v/>
      </c>
      <c r="AI319" s="150"/>
      <c r="AL319" s="57"/>
      <c r="AM319" s="60"/>
    </row>
    <row r="320" spans="21:39" x14ac:dyDescent="0.2">
      <c r="U320" s="135"/>
      <c r="V320" s="191" t="str">
        <f t="shared" si="960"/>
        <v/>
      </c>
      <c r="W320" s="133" t="str">
        <f t="shared" si="951"/>
        <v/>
      </c>
      <c r="X320" s="205" t="str">
        <f t="shared" si="952"/>
        <v/>
      </c>
      <c r="Y320" s="133" t="str">
        <f t="shared" si="953"/>
        <v/>
      </c>
      <c r="Z320" s="133" t="str">
        <f t="shared" si="961"/>
        <v/>
      </c>
      <c r="AA320" s="133" t="str">
        <f t="shared" si="954"/>
        <v/>
      </c>
      <c r="AB320" s="203" t="str">
        <f t="shared" si="955"/>
        <v/>
      </c>
      <c r="AC320" s="133" t="str">
        <f t="shared" si="962"/>
        <v/>
      </c>
      <c r="AD320" s="203" t="str">
        <f t="shared" si="959"/>
        <v/>
      </c>
      <c r="AE320" s="133" t="str">
        <f t="shared" si="956"/>
        <v/>
      </c>
      <c r="AF320" s="133" t="str">
        <f t="shared" si="963"/>
        <v/>
      </c>
      <c r="AG320" s="133" t="str">
        <f t="shared" si="964"/>
        <v/>
      </c>
      <c r="AH320" s="134" t="str">
        <f t="shared" si="965"/>
        <v/>
      </c>
      <c r="AI320" s="150"/>
      <c r="AL320" s="57"/>
      <c r="AM320" s="60"/>
    </row>
    <row r="321" spans="21:39" x14ac:dyDescent="0.2">
      <c r="U321" s="135"/>
      <c r="V321" s="191" t="str">
        <f t="shared" si="960"/>
        <v/>
      </c>
      <c r="W321" s="133" t="str">
        <f t="shared" si="951"/>
        <v/>
      </c>
      <c r="X321" s="205" t="str">
        <f t="shared" si="952"/>
        <v/>
      </c>
      <c r="Y321" s="133" t="str">
        <f t="shared" si="953"/>
        <v/>
      </c>
      <c r="Z321" s="133" t="str">
        <f t="shared" si="961"/>
        <v/>
      </c>
      <c r="AA321" s="133" t="str">
        <f t="shared" si="954"/>
        <v/>
      </c>
      <c r="AB321" s="203" t="str">
        <f t="shared" si="955"/>
        <v/>
      </c>
      <c r="AC321" s="133" t="str">
        <f t="shared" si="962"/>
        <v/>
      </c>
      <c r="AD321" s="203" t="str">
        <f t="shared" si="959"/>
        <v/>
      </c>
      <c r="AE321" s="133" t="str">
        <f t="shared" si="956"/>
        <v/>
      </c>
      <c r="AF321" s="133" t="str">
        <f t="shared" si="963"/>
        <v/>
      </c>
      <c r="AG321" s="133" t="str">
        <f t="shared" si="964"/>
        <v/>
      </c>
      <c r="AH321" s="134" t="str">
        <f t="shared" si="965"/>
        <v/>
      </c>
      <c r="AI321" s="150"/>
      <c r="AL321" s="57"/>
      <c r="AM321" s="60"/>
    </row>
    <row r="322" spans="21:39" ht="13.5" thickBot="1" x14ac:dyDescent="0.25">
      <c r="U322" s="135"/>
      <c r="V322" s="191" t="str">
        <f t="shared" si="960"/>
        <v/>
      </c>
      <c r="W322" s="209" t="str">
        <f t="shared" si="951"/>
        <v/>
      </c>
      <c r="X322" s="205" t="str">
        <f t="shared" si="952"/>
        <v/>
      </c>
      <c r="Y322" s="133" t="str">
        <f t="shared" si="953"/>
        <v/>
      </c>
      <c r="Z322" s="133" t="str">
        <f t="shared" si="961"/>
        <v/>
      </c>
      <c r="AA322" s="133" t="str">
        <f t="shared" si="954"/>
        <v/>
      </c>
      <c r="AB322" s="151" t="str">
        <f t="shared" si="955"/>
        <v/>
      </c>
      <c r="AC322" s="133" t="str">
        <f t="shared" si="962"/>
        <v/>
      </c>
      <c r="AD322" s="215" t="str">
        <f t="shared" si="959"/>
        <v/>
      </c>
      <c r="AE322" s="133" t="str">
        <f t="shared" si="956"/>
        <v/>
      </c>
      <c r="AF322" s="151" t="str">
        <f t="shared" si="963"/>
        <v/>
      </c>
      <c r="AG322" s="151" t="str">
        <f t="shared" si="964"/>
        <v/>
      </c>
      <c r="AH322" s="210" t="str">
        <f t="shared" si="965"/>
        <v/>
      </c>
      <c r="AI322" s="152"/>
      <c r="AL322" s="57"/>
      <c r="AM322" s="60"/>
    </row>
    <row r="323" spans="21:39" ht="38.25" x14ac:dyDescent="0.2">
      <c r="U323" s="192"/>
      <c r="V323" s="193"/>
      <c r="W323" s="212" t="s">
        <v>4</v>
      </c>
      <c r="X323" s="194"/>
      <c r="Y323" s="195" t="s">
        <v>5</v>
      </c>
      <c r="Z323" s="196"/>
      <c r="AA323" s="197"/>
      <c r="AB323" s="198" t="s">
        <v>25</v>
      </c>
      <c r="AC323" s="197"/>
      <c r="AD323" s="198" t="s">
        <v>29</v>
      </c>
      <c r="AE323" s="199"/>
      <c r="AL323" s="57"/>
      <c r="AM323" s="60"/>
    </row>
    <row r="324" spans="21:39" ht="16.5" thickBot="1" x14ac:dyDescent="0.35">
      <c r="U324" s="30" t="s">
        <v>16</v>
      </c>
      <c r="V324" s="31"/>
      <c r="W324" s="86" t="s">
        <v>50</v>
      </c>
      <c r="X324" s="32" t="s">
        <v>55</v>
      </c>
      <c r="Y324" s="32" t="s">
        <v>56</v>
      </c>
      <c r="Z324" s="32" t="s">
        <v>26</v>
      </c>
      <c r="AA324" s="153" t="s">
        <v>65</v>
      </c>
      <c r="AB324" s="32" t="s">
        <v>48</v>
      </c>
      <c r="AC324" s="32" t="s">
        <v>49</v>
      </c>
      <c r="AD324" s="32" t="s">
        <v>46</v>
      </c>
      <c r="AE324" s="33" t="s">
        <v>47</v>
      </c>
      <c r="AL324" s="57"/>
      <c r="AM324" s="60"/>
    </row>
    <row r="325" spans="21:39" ht="13.5" thickTop="1" x14ac:dyDescent="0.2">
      <c r="U325" s="34">
        <f t="shared" ref="U325:U342" si="966">CHIINV(0.05,T31-1)</f>
        <v>16.918977604620451</v>
      </c>
      <c r="V325" s="129" t="str">
        <f>IF(Z325&gt;U325,"OOPs","Okay!")</f>
        <v>Okay!</v>
      </c>
      <c r="W325" s="80">
        <f t="shared" ref="W325:W342" si="967">B9</f>
        <v>10000</v>
      </c>
      <c r="X325" s="81">
        <f t="shared" ref="X325:X342" si="968">SUM(Y53,Y71,Y89,Y107,Y125,Y143,Y161,Y179,Y197,Y215,Y233,Y251,Y269,Y287,Y305)</f>
        <v>7678.2431156524999</v>
      </c>
      <c r="Y325" s="82">
        <f t="shared" ref="Y325:Y342" si="969">SUM(AA53,AA71,AA89,AA107,AA125,AA143,AA161,AA179,AA197,AA215,AA233,AA251,AA269,AA287,AA305)</f>
        <v>-0.14857946025698057</v>
      </c>
      <c r="Z325" s="82">
        <f>SUM(AB53,AB71,AB89,AB107,AB125,AB143,AB161,AB179,AB197,AB215,AB233,AB251,AB269,AB287,AB305)</f>
        <v>8.587809241405548</v>
      </c>
      <c r="AA325" s="82">
        <f>MAX(AB53,AB71,AB89,AB107,AB125,AB143,AB161,AB179,AB197,AB215,AB233,AB251,AB269,AB287,AB305)</f>
        <v>2.778645055213055</v>
      </c>
      <c r="AB325" s="35">
        <f t="shared" ref="AB325:AB342" si="970">1/X325</f>
        <v>1.3023812673519647E-4</v>
      </c>
      <c r="AC325" s="35">
        <f t="shared" ref="AC325:AC342" si="971">Z325/3*AB325</f>
        <v>3.7282006278662236E-4</v>
      </c>
      <c r="AD325" s="36">
        <f>2*SQRT(AB325)</f>
        <v>2.2824384042965669E-2</v>
      </c>
      <c r="AE325" s="37">
        <f>2*SQRT(AC325)</f>
        <v>3.8617097912019352E-2</v>
      </c>
      <c r="AL325" s="57"/>
    </row>
    <row r="326" spans="21:39" x14ac:dyDescent="0.2">
      <c r="U326" s="34">
        <f t="shared" si="966"/>
        <v>16.918977604620451</v>
      </c>
      <c r="V326" s="129" t="str">
        <f>IF(Z326&gt;U326,"OOPs","Okay!")</f>
        <v>Okay!</v>
      </c>
      <c r="W326" s="80">
        <f t="shared" si="967"/>
        <v>7500</v>
      </c>
      <c r="X326" s="81">
        <f t="shared" si="968"/>
        <v>7636.3511753616121</v>
      </c>
      <c r="Y326" s="82">
        <f t="shared" si="969"/>
        <v>-0.11097681031480744</v>
      </c>
      <c r="Z326" s="82">
        <f t="shared" ref="Z326:Z342" si="972">SUM(AB54,AB72,AB90,AB108,AB126,AB144,AB162,AB180,AB198,AB216,AB234,AB252,AB270,AB288,AB306)</f>
        <v>7.6241175698153461</v>
      </c>
      <c r="AA326" s="82">
        <f>MAX(AB54,AB72,AB90,AB108,AB126,AB144,AB162,AB180,AB198,AB216,AB234,AB252,AB270,AB288,AB306)</f>
        <v>3.105085961661314</v>
      </c>
      <c r="AB326" s="35">
        <f t="shared" si="970"/>
        <v>1.3095259464054781E-4</v>
      </c>
      <c r="AC326" s="35">
        <f t="shared" si="971"/>
        <v>3.3279932587063581E-4</v>
      </c>
      <c r="AD326" s="36">
        <f t="shared" ref="AD326:AD339" si="973">2*SQRT(AB326)</f>
        <v>2.2886904084261622E-2</v>
      </c>
      <c r="AE326" s="37">
        <f t="shared" ref="AE326:AE339" si="974">2*SQRT(AC326)</f>
        <v>3.6485576649993398E-2</v>
      </c>
      <c r="AL326" s="57"/>
    </row>
    <row r="327" spans="21:39" x14ac:dyDescent="0.2">
      <c r="U327" s="34">
        <f t="shared" si="966"/>
        <v>16.918977604620451</v>
      </c>
      <c r="V327" s="129" t="str">
        <f t="shared" ref="V327:V342" si="975">IF(Z327&gt;U327,"OOPs","Okay!")</f>
        <v>Okay!</v>
      </c>
      <c r="W327" s="80">
        <f t="shared" si="967"/>
        <v>5000</v>
      </c>
      <c r="X327" s="81">
        <f t="shared" si="968"/>
        <v>7639.5919422174502</v>
      </c>
      <c r="Y327" s="82">
        <f t="shared" si="969"/>
        <v>-9.2739972441654633E-2</v>
      </c>
      <c r="Z327" s="82">
        <f t="shared" si="972"/>
        <v>6.8468421356666509</v>
      </c>
      <c r="AA327" s="82">
        <f t="shared" ref="AA327:AA342" si="976">MAX(AB55,AB73,AB91,AB109,AB127,AB145,AB163,AB181,AB199,AB217,AB235,AB253,AB271,AB289,AB307)</f>
        <v>2.6321470273439429</v>
      </c>
      <c r="AB327" s="35">
        <f t="shared" si="970"/>
        <v>1.3089704365934265E-4</v>
      </c>
      <c r="AC327" s="35">
        <f t="shared" si="971"/>
        <v>2.9874379798699481E-4</v>
      </c>
      <c r="AD327" s="36">
        <f t="shared" si="973"/>
        <v>2.2882049179157243E-2</v>
      </c>
      <c r="AE327" s="37">
        <f t="shared" si="974"/>
        <v>3.4568413211311558E-2</v>
      </c>
      <c r="AL327" s="57"/>
    </row>
    <row r="328" spans="21:39" x14ac:dyDescent="0.2">
      <c r="U328" s="34">
        <f t="shared" si="966"/>
        <v>16.918977604620451</v>
      </c>
      <c r="V328" s="129" t="str">
        <f t="shared" si="975"/>
        <v>Okay!</v>
      </c>
      <c r="W328" s="80">
        <f t="shared" si="967"/>
        <v>2500</v>
      </c>
      <c r="X328" s="81">
        <f t="shared" si="968"/>
        <v>7744.6955309781706</v>
      </c>
      <c r="Y328" s="82">
        <f t="shared" si="969"/>
        <v>-0.10294377298439421</v>
      </c>
      <c r="Z328" s="82">
        <f t="shared" si="972"/>
        <v>6.9237861621728403</v>
      </c>
      <c r="AA328" s="82">
        <f t="shared" si="976"/>
        <v>2.6808405106157731</v>
      </c>
      <c r="AB328" s="35">
        <f t="shared" si="970"/>
        <v>1.2912063437485425E-4</v>
      </c>
      <c r="AC328" s="35">
        <f t="shared" si="971"/>
        <v>2.9800122051186489E-4</v>
      </c>
      <c r="AD328" s="36">
        <f t="shared" si="973"/>
        <v>2.2726252165709528E-2</v>
      </c>
      <c r="AE328" s="37">
        <f t="shared" si="974"/>
        <v>3.4525423705545739E-2</v>
      </c>
      <c r="AL328" s="57"/>
    </row>
    <row r="329" spans="21:39" x14ac:dyDescent="0.2">
      <c r="U329" s="34">
        <f t="shared" si="966"/>
        <v>16.918977604620451</v>
      </c>
      <c r="V329" s="129" t="str">
        <f t="shared" si="975"/>
        <v>Okay!</v>
      </c>
      <c r="W329" s="80">
        <f t="shared" si="967"/>
        <v>1000</v>
      </c>
      <c r="X329" s="81">
        <f t="shared" si="968"/>
        <v>7278.9925175423841</v>
      </c>
      <c r="Y329" s="82">
        <f t="shared" si="969"/>
        <v>-6.2331726279806092E-2</v>
      </c>
      <c r="Z329" s="82">
        <f t="shared" si="972"/>
        <v>4.3489739352641559</v>
      </c>
      <c r="AA329" s="82">
        <f t="shared" si="976"/>
        <v>1.6084420044465788</v>
      </c>
      <c r="AB329" s="35">
        <f t="shared" si="970"/>
        <v>1.3738164967061009E-4</v>
      </c>
      <c r="AC329" s="35">
        <f t="shared" si="971"/>
        <v>1.9915640453369159E-4</v>
      </c>
      <c r="AD329" s="36">
        <f t="shared" si="973"/>
        <v>2.3441983676353851E-2</v>
      </c>
      <c r="AE329" s="37">
        <f t="shared" si="974"/>
        <v>2.8224557005111107E-2</v>
      </c>
      <c r="AL329" s="57"/>
    </row>
    <row r="330" spans="21:39" x14ac:dyDescent="0.2">
      <c r="U330" s="34">
        <f t="shared" si="966"/>
        <v>16.918977604620451</v>
      </c>
      <c r="V330" s="129" t="str">
        <f t="shared" si="975"/>
        <v>Okay!</v>
      </c>
      <c r="W330" s="80">
        <f t="shared" si="967"/>
        <v>1000</v>
      </c>
      <c r="X330" s="81">
        <f t="shared" si="968"/>
        <v>6654.3203280717971</v>
      </c>
      <c r="Y330" s="82">
        <f t="shared" si="969"/>
        <v>-0.12914923908234227</v>
      </c>
      <c r="Z330" s="82">
        <f t="shared" si="972"/>
        <v>9.6417286714540946</v>
      </c>
      <c r="AA330" s="82">
        <f t="shared" si="976"/>
        <v>2.8333832743808141</v>
      </c>
      <c r="AB330" s="35">
        <f t="shared" si="970"/>
        <v>1.5027830803116253E-4</v>
      </c>
      <c r="AC330" s="35">
        <f t="shared" si="971"/>
        <v>4.8298089041388996E-4</v>
      </c>
      <c r="AD330" s="36">
        <f t="shared" si="973"/>
        <v>2.451761065284809E-2</v>
      </c>
      <c r="AE330" s="37">
        <f t="shared" si="974"/>
        <v>4.3953652426795657E-2</v>
      </c>
      <c r="AL330" s="57"/>
    </row>
    <row r="331" spans="21:39" x14ac:dyDescent="0.2">
      <c r="U331" s="34">
        <f t="shared" si="966"/>
        <v>16.918977604620451</v>
      </c>
      <c r="V331" s="129" t="str">
        <f t="shared" si="975"/>
        <v>Okay!</v>
      </c>
      <c r="W331" s="80">
        <f t="shared" si="967"/>
        <v>750</v>
      </c>
      <c r="X331" s="81">
        <f t="shared" si="968"/>
        <v>6796.5310194375943</v>
      </c>
      <c r="Y331" s="82">
        <f t="shared" si="969"/>
        <v>-0.1181813843932269</v>
      </c>
      <c r="Z331" s="82">
        <f t="shared" si="972"/>
        <v>10.498968626612612</v>
      </c>
      <c r="AA331" s="82">
        <f t="shared" si="976"/>
        <v>2.9284806349362325</v>
      </c>
      <c r="AB331" s="35">
        <f t="shared" si="970"/>
        <v>1.4713388302651327E-4</v>
      </c>
      <c r="AC331" s="35">
        <f t="shared" si="971"/>
        <v>5.1491800726901759E-4</v>
      </c>
      <c r="AD331" s="36">
        <f t="shared" si="973"/>
        <v>2.4259751278734355E-2</v>
      </c>
      <c r="AE331" s="37">
        <f t="shared" si="974"/>
        <v>4.5383609696409893E-2</v>
      </c>
      <c r="AL331" s="57"/>
    </row>
    <row r="332" spans="21:39" x14ac:dyDescent="0.2">
      <c r="U332" s="34">
        <f t="shared" si="966"/>
        <v>16.918977604620451</v>
      </c>
      <c r="V332" s="129" t="str">
        <f t="shared" si="975"/>
        <v>Okay!</v>
      </c>
      <c r="W332" s="80">
        <f t="shared" si="967"/>
        <v>500</v>
      </c>
      <c r="X332" s="81">
        <f t="shared" si="968"/>
        <v>6568.5058652219332</v>
      </c>
      <c r="Y332" s="82">
        <f t="shared" si="969"/>
        <v>-0.13136565216097376</v>
      </c>
      <c r="Z332" s="82">
        <f t="shared" si="972"/>
        <v>9.3514409181796125</v>
      </c>
      <c r="AA332" s="82">
        <f t="shared" si="976"/>
        <v>2.863423742087678</v>
      </c>
      <c r="AB332" s="35">
        <f t="shared" si="970"/>
        <v>1.5224162397337108E-4</v>
      </c>
      <c r="AC332" s="35">
        <f t="shared" si="971"/>
        <v>4.7455951729156553E-4</v>
      </c>
      <c r="AD332" s="36">
        <f t="shared" si="973"/>
        <v>2.4677246521714782E-2</v>
      </c>
      <c r="AE332" s="37">
        <f t="shared" si="974"/>
        <v>4.3568774014955507E-2</v>
      </c>
      <c r="AL332" s="57"/>
    </row>
    <row r="333" spans="21:39" x14ac:dyDescent="0.2">
      <c r="U333" s="34">
        <f t="shared" si="966"/>
        <v>16.918977604620451</v>
      </c>
      <c r="V333" s="129" t="str">
        <f t="shared" si="975"/>
        <v>Okay!</v>
      </c>
      <c r="W333" s="80">
        <f t="shared" si="967"/>
        <v>250</v>
      </c>
      <c r="X333" s="81">
        <f t="shared" si="968"/>
        <v>6663.637394221978</v>
      </c>
      <c r="Y333" s="82">
        <f t="shared" si="969"/>
        <v>-0.13557781157300033</v>
      </c>
      <c r="Z333" s="82">
        <f t="shared" si="972"/>
        <v>9.3948304081065146</v>
      </c>
      <c r="AA333" s="82">
        <f t="shared" si="976"/>
        <v>1.9871411360660818</v>
      </c>
      <c r="AB333" s="35">
        <f t="shared" si="970"/>
        <v>1.5006818961474364E-4</v>
      </c>
      <c r="AC333" s="35">
        <f t="shared" si="971"/>
        <v>4.6995506369402925E-4</v>
      </c>
      <c r="AD333" s="36">
        <f t="shared" si="973"/>
        <v>2.4500464453944021E-2</v>
      </c>
      <c r="AE333" s="37">
        <f t="shared" si="974"/>
        <v>4.3356893970580006E-2</v>
      </c>
      <c r="AL333" s="57"/>
    </row>
    <row r="334" spans="21:39" x14ac:dyDescent="0.2">
      <c r="U334" s="34">
        <f t="shared" si="966"/>
        <v>16.918977604620451</v>
      </c>
      <c r="V334" s="129" t="str">
        <f t="shared" si="975"/>
        <v>Okay!</v>
      </c>
      <c r="W334" s="80">
        <f t="shared" si="967"/>
        <v>100</v>
      </c>
      <c r="X334" s="81">
        <f t="shared" si="968"/>
        <v>6344.6381215498468</v>
      </c>
      <c r="Y334" s="82">
        <f t="shared" si="969"/>
        <v>-0.13582802455447235</v>
      </c>
      <c r="Z334" s="82">
        <f t="shared" si="972"/>
        <v>9.9203946278537263</v>
      </c>
      <c r="AA334" s="82">
        <f t="shared" si="976"/>
        <v>2.0896056933498155</v>
      </c>
      <c r="AB334" s="35">
        <f t="shared" si="970"/>
        <v>1.5761340218970965E-4</v>
      </c>
      <c r="AC334" s="35">
        <f t="shared" si="971"/>
        <v>5.2119571612018151E-4</v>
      </c>
      <c r="AD334" s="36">
        <f t="shared" si="973"/>
        <v>2.5108835272844469E-2</v>
      </c>
      <c r="AE334" s="37">
        <f t="shared" si="974"/>
        <v>4.5659422515847987E-2</v>
      </c>
      <c r="AL334" s="57"/>
    </row>
    <row r="335" spans="21:39" x14ac:dyDescent="0.2">
      <c r="U335" s="34">
        <f t="shared" si="966"/>
        <v>16.918977604620451</v>
      </c>
      <c r="V335" s="129" t="str">
        <f t="shared" si="975"/>
        <v>Okay!</v>
      </c>
      <c r="W335" s="80">
        <f t="shared" si="967"/>
        <v>100</v>
      </c>
      <c r="X335" s="81">
        <f t="shared" si="968"/>
        <v>4269.6653911238573</v>
      </c>
      <c r="Y335" s="82">
        <f t="shared" si="969"/>
        <v>8.059455020127694E-2</v>
      </c>
      <c r="Z335" s="82">
        <f t="shared" si="972"/>
        <v>10.690687042813584</v>
      </c>
      <c r="AA335" s="82">
        <f t="shared" si="976"/>
        <v>3.6731401063421494</v>
      </c>
      <c r="AB335" s="35">
        <f t="shared" si="970"/>
        <v>2.3421039083739088E-4</v>
      </c>
      <c r="AC335" s="35">
        <f t="shared" si="971"/>
        <v>8.3462333020586661E-4</v>
      </c>
      <c r="AD335" s="36">
        <f t="shared" si="973"/>
        <v>3.0607867670740533E-2</v>
      </c>
      <c r="AE335" s="37">
        <f t="shared" si="974"/>
        <v>5.7779696441080983E-2</v>
      </c>
      <c r="AL335" s="57"/>
    </row>
    <row r="336" spans="21:39" x14ac:dyDescent="0.2">
      <c r="U336" s="34">
        <f t="shared" si="966"/>
        <v>16.918977604620451</v>
      </c>
      <c r="V336" s="129" t="str">
        <f t="shared" si="975"/>
        <v>Okay!</v>
      </c>
      <c r="W336" s="80">
        <f t="shared" si="967"/>
        <v>75</v>
      </c>
      <c r="X336" s="81">
        <f t="shared" si="968"/>
        <v>4235.4311399515045</v>
      </c>
      <c r="Y336" s="82">
        <f t="shared" si="969"/>
        <v>9.929704902017765E-2</v>
      </c>
      <c r="Z336" s="82">
        <f t="shared" si="972"/>
        <v>9.9993701925060972</v>
      </c>
      <c r="AA336" s="82">
        <f t="shared" si="976"/>
        <v>3.1202563226873208</v>
      </c>
      <c r="AB336" s="35">
        <f t="shared" si="970"/>
        <v>2.3610347257621805E-4</v>
      </c>
      <c r="AC336" s="35">
        <f t="shared" si="971"/>
        <v>7.8696200867527186E-4</v>
      </c>
      <c r="AD336" s="36">
        <f t="shared" si="973"/>
        <v>3.0731317744360918E-2</v>
      </c>
      <c r="AE336" s="37">
        <f t="shared" si="974"/>
        <v>5.6105686295607214E-2</v>
      </c>
      <c r="AL336" s="57"/>
    </row>
    <row r="337" spans="21:38" x14ac:dyDescent="0.2">
      <c r="U337" s="34">
        <f t="shared" si="966"/>
        <v>16.918977604620451</v>
      </c>
      <c r="V337" s="129" t="str">
        <f t="shared" si="975"/>
        <v>Okay!</v>
      </c>
      <c r="W337" s="83">
        <f t="shared" si="967"/>
        <v>50</v>
      </c>
      <c r="X337" s="81">
        <f t="shared" si="968"/>
        <v>4099.7890153935596</v>
      </c>
      <c r="Y337" s="82">
        <f t="shared" si="969"/>
        <v>0.10528954903990735</v>
      </c>
      <c r="Z337" s="82">
        <f t="shared" si="972"/>
        <v>11.420858650880408</v>
      </c>
      <c r="AA337" s="82">
        <f t="shared" si="976"/>
        <v>3.3505104348264125</v>
      </c>
      <c r="AB337" s="35">
        <f t="shared" si="970"/>
        <v>2.4391499080691226E-4</v>
      </c>
      <c r="AC337" s="35">
        <f t="shared" si="971"/>
        <v>9.2857287761217966E-4</v>
      </c>
      <c r="AD337" s="36">
        <f t="shared" si="973"/>
        <v>3.123555607361023E-2</v>
      </c>
      <c r="AE337" s="37">
        <f t="shared" si="974"/>
        <v>6.0944987574440598E-2</v>
      </c>
      <c r="AL337" s="57"/>
    </row>
    <row r="338" spans="21:38" x14ac:dyDescent="0.2">
      <c r="U338" s="34">
        <f t="shared" si="966"/>
        <v>16.918977604620451</v>
      </c>
      <c r="V338" s="129" t="str">
        <f t="shared" si="975"/>
        <v>Okay!</v>
      </c>
      <c r="W338" s="83">
        <f t="shared" si="967"/>
        <v>25</v>
      </c>
      <c r="X338" s="81">
        <f t="shared" si="968"/>
        <v>3941.7824972753097</v>
      </c>
      <c r="Y338" s="82">
        <f t="shared" si="969"/>
        <v>7.6865258119939064E-2</v>
      </c>
      <c r="Z338" s="82">
        <f t="shared" si="972"/>
        <v>15.73098022326344</v>
      </c>
      <c r="AA338" s="82">
        <f t="shared" si="976"/>
        <v>5.4858831704948576</v>
      </c>
      <c r="AB338" s="35">
        <f t="shared" si="970"/>
        <v>2.5369233352962349E-4</v>
      </c>
      <c r="AC338" s="35">
        <f t="shared" si="971"/>
        <v>1.3302763605160198E-3</v>
      </c>
      <c r="AD338" s="36">
        <f t="shared" si="973"/>
        <v>3.1855444340308514E-2</v>
      </c>
      <c r="AE338" s="37">
        <f t="shared" si="974"/>
        <v>7.2945907644391392E-2</v>
      </c>
      <c r="AL338" s="57"/>
    </row>
    <row r="339" spans="21:38" x14ac:dyDescent="0.2">
      <c r="U339" s="34">
        <f t="shared" si="966"/>
        <v>16.918977604620451</v>
      </c>
      <c r="V339" s="129" t="str">
        <f t="shared" si="975"/>
        <v>Okay!</v>
      </c>
      <c r="W339" s="83">
        <f t="shared" si="967"/>
        <v>10</v>
      </c>
      <c r="X339" s="81">
        <f t="shared" si="968"/>
        <v>3344.2082003540454</v>
      </c>
      <c r="Y339" s="82">
        <f t="shared" si="969"/>
        <v>5.0836007495074123E-2</v>
      </c>
      <c r="Z339" s="82">
        <f t="shared" si="972"/>
        <v>10.277203449739051</v>
      </c>
      <c r="AA339" s="82">
        <f t="shared" si="976"/>
        <v>7.2487354764344554</v>
      </c>
      <c r="AB339" s="35">
        <f t="shared" si="970"/>
        <v>2.9902444467845384E-4</v>
      </c>
      <c r="AC339" s="35">
        <f t="shared" si="971"/>
        <v>1.02437835146857E-3</v>
      </c>
      <c r="AD339" s="36">
        <f t="shared" si="973"/>
        <v>3.4584646574944429E-2</v>
      </c>
      <c r="AE339" s="37">
        <f t="shared" si="974"/>
        <v>6.4011822391447967E-2</v>
      </c>
      <c r="AL339" s="57"/>
    </row>
    <row r="340" spans="21:38" x14ac:dyDescent="0.2">
      <c r="U340" s="34">
        <f t="shared" si="966"/>
        <v>12.591587243743978</v>
      </c>
      <c r="V340" s="129" t="str">
        <f t="shared" si="975"/>
        <v>Okay!</v>
      </c>
      <c r="W340" s="83">
        <f t="shared" si="967"/>
        <v>10</v>
      </c>
      <c r="X340" s="81">
        <f t="shared" si="968"/>
        <v>2183.1814587657418</v>
      </c>
      <c r="Y340" s="82">
        <f t="shared" si="969"/>
        <v>8.9813598029104463E-2</v>
      </c>
      <c r="Z340" s="82">
        <f t="shared" si="972"/>
        <v>12.102190234547654</v>
      </c>
      <c r="AA340" s="82">
        <f t="shared" si="976"/>
        <v>4.8806862246041023</v>
      </c>
      <c r="AB340" s="35">
        <f t="shared" si="970"/>
        <v>4.5804712933268882E-4</v>
      </c>
      <c r="AC340" s="35">
        <f t="shared" si="971"/>
        <v>1.8477911651908845E-3</v>
      </c>
      <c r="AD340" s="36">
        <f t="shared" ref="AD340:AD342" si="977">2*SQRT(AB340)</f>
        <v>4.2804071270508316E-2</v>
      </c>
      <c r="AE340" s="37">
        <f t="shared" ref="AE340:AE342" si="978">2*SQRT(AC340)</f>
        <v>8.5971882966255533E-2</v>
      </c>
      <c r="AL340" s="57"/>
    </row>
    <row r="341" spans="21:38" x14ac:dyDescent="0.2">
      <c r="U341" s="34">
        <f t="shared" si="966"/>
        <v>12.591587243743978</v>
      </c>
      <c r="V341" s="129" t="str">
        <f t="shared" si="975"/>
        <v>Okay!</v>
      </c>
      <c r="W341" s="83">
        <f t="shared" si="967"/>
        <v>5</v>
      </c>
      <c r="X341" s="81">
        <f t="shared" si="968"/>
        <v>2049.9390729664583</v>
      </c>
      <c r="Y341" s="82">
        <f t="shared" si="969"/>
        <v>0.21153556140971608</v>
      </c>
      <c r="Z341" s="82">
        <f t="shared" si="972"/>
        <v>6.1104958407935017</v>
      </c>
      <c r="AA341" s="82">
        <f t="shared" si="976"/>
        <v>2.0326843815281914</v>
      </c>
      <c r="AB341" s="35">
        <f t="shared" si="970"/>
        <v>4.87819376286586E-4</v>
      </c>
      <c r="AC341" s="35">
        <f t="shared" si="971"/>
        <v>9.9360608995255448E-4</v>
      </c>
      <c r="AD341" s="36">
        <f t="shared" si="977"/>
        <v>4.4173266860696912E-2</v>
      </c>
      <c r="AE341" s="37">
        <f t="shared" si="978"/>
        <v>6.3043035775652637E-2</v>
      </c>
      <c r="AL341" s="57"/>
    </row>
    <row r="342" spans="21:38" ht="13.5" thickBot="1" x14ac:dyDescent="0.25">
      <c r="U342" s="38">
        <f t="shared" si="966"/>
        <v>11.070497693516353</v>
      </c>
      <c r="V342" s="130" t="str">
        <f t="shared" si="975"/>
        <v>Okay!</v>
      </c>
      <c r="W342" s="84">
        <f t="shared" si="967"/>
        <v>2</v>
      </c>
      <c r="X342" s="87">
        <f t="shared" si="968"/>
        <v>1363.4887326218745</v>
      </c>
      <c r="Y342" s="88">
        <f t="shared" si="969"/>
        <v>0.10851341120403102</v>
      </c>
      <c r="Z342" s="88">
        <f t="shared" si="972"/>
        <v>10.438132643727243</v>
      </c>
      <c r="AA342" s="88">
        <f t="shared" si="976"/>
        <v>4.5737985127904039</v>
      </c>
      <c r="AB342" s="39">
        <f t="shared" si="970"/>
        <v>7.3341273460843627E-4</v>
      </c>
      <c r="AC342" s="39">
        <f t="shared" si="971"/>
        <v>2.5518198021471949E-3</v>
      </c>
      <c r="AD342" s="40">
        <f t="shared" si="977"/>
        <v>5.41631880379446E-2</v>
      </c>
      <c r="AE342" s="41">
        <f t="shared" si="978"/>
        <v>0.10103108040889586</v>
      </c>
      <c r="AL342" s="57"/>
    </row>
    <row r="343" spans="21:38" x14ac:dyDescent="0.2">
      <c r="AA343" s="82"/>
    </row>
    <row r="344" spans="21:38" x14ac:dyDescent="0.2">
      <c r="AA344" s="82"/>
    </row>
    <row r="345" spans="21:38" x14ac:dyDescent="0.2">
      <c r="AA345" s="82"/>
    </row>
  </sheetData>
  <mergeCells count="1">
    <mergeCell ref="AC51:AG51"/>
  </mergeCells>
  <phoneticPr fontId="3" type="noConversion"/>
  <conditionalFormatting sqref="AN268:BB268">
    <cfRule type="cellIs" dxfId="318" priority="1055" operator="lessThan">
      <formula>0</formula>
    </cfRule>
  </conditionalFormatting>
  <conditionalFormatting sqref="R97:S114 C119:Q136">
    <cfRule type="cellIs" dxfId="317" priority="1020" operator="lessThan">
      <formula>0</formula>
    </cfRule>
  </conditionalFormatting>
  <conditionalFormatting sqref="C53:Q70">
    <cfRule type="cellIs" dxfId="316" priority="1019" operator="lessThan">
      <formula>0</formula>
    </cfRule>
  </conditionalFormatting>
  <conditionalFormatting sqref="AN252:BB252">
    <cfRule type="cellIs" dxfId="315" priority="1018" operator="lessThan">
      <formula>0</formula>
    </cfRule>
  </conditionalFormatting>
  <conditionalFormatting sqref="AN70:BB70">
    <cfRule type="cellIs" dxfId="314" priority="1006" operator="lessThan">
      <formula>0</formula>
    </cfRule>
  </conditionalFormatting>
  <conditionalFormatting sqref="AN10:BB10">
    <cfRule type="cellIs" dxfId="313" priority="901" operator="lessThan">
      <formula>0</formula>
    </cfRule>
  </conditionalFormatting>
  <conditionalFormatting sqref="AN25:BB25">
    <cfRule type="cellIs" dxfId="312" priority="897" operator="lessThan">
      <formula>0</formula>
    </cfRule>
  </conditionalFormatting>
  <conditionalFormatting sqref="AN40:BB40">
    <cfRule type="cellIs" dxfId="311" priority="896" operator="lessThan">
      <formula>0</formula>
    </cfRule>
  </conditionalFormatting>
  <conditionalFormatting sqref="AN55:BB55">
    <cfRule type="cellIs" dxfId="310" priority="895" operator="lessThan">
      <formula>0</formula>
    </cfRule>
  </conditionalFormatting>
  <conditionalFormatting sqref="AN85:BB85">
    <cfRule type="cellIs" dxfId="309" priority="894" operator="lessThan">
      <formula>0</formula>
    </cfRule>
  </conditionalFormatting>
  <conditionalFormatting sqref="AN101:BB101">
    <cfRule type="cellIs" dxfId="308" priority="893" operator="lessThan">
      <formula>0</formula>
    </cfRule>
  </conditionalFormatting>
  <conditionalFormatting sqref="AN116:BB116">
    <cfRule type="cellIs" dxfId="307" priority="892" operator="lessThan">
      <formula>0</formula>
    </cfRule>
  </conditionalFormatting>
  <conditionalFormatting sqref="AN131:BB131">
    <cfRule type="cellIs" dxfId="306" priority="891" operator="lessThan">
      <formula>0</formula>
    </cfRule>
  </conditionalFormatting>
  <conditionalFormatting sqref="AN146:BB146">
    <cfRule type="cellIs" dxfId="305" priority="890" operator="lessThan">
      <formula>0</formula>
    </cfRule>
  </conditionalFormatting>
  <conditionalFormatting sqref="AN161:BB161">
    <cfRule type="cellIs" dxfId="304" priority="889" operator="lessThan">
      <formula>0</formula>
    </cfRule>
  </conditionalFormatting>
  <conditionalFormatting sqref="AN176:BB176">
    <cfRule type="cellIs" dxfId="303" priority="888" operator="lessThan">
      <formula>0</formula>
    </cfRule>
  </conditionalFormatting>
  <conditionalFormatting sqref="AN191:BB191">
    <cfRule type="cellIs" dxfId="302" priority="887" operator="lessThan">
      <formula>0</formula>
    </cfRule>
  </conditionalFormatting>
  <conditionalFormatting sqref="AN206:BB206">
    <cfRule type="cellIs" dxfId="301" priority="886" operator="lessThan">
      <formula>0</formula>
    </cfRule>
  </conditionalFormatting>
  <conditionalFormatting sqref="AN221:BB221">
    <cfRule type="cellIs" dxfId="300" priority="885" operator="lessThan">
      <formula>0</formula>
    </cfRule>
  </conditionalFormatting>
  <conditionalFormatting sqref="AN236:BB236">
    <cfRule type="cellIs" dxfId="299" priority="884" operator="lessThan">
      <formula>0</formula>
    </cfRule>
  </conditionalFormatting>
  <conditionalFormatting sqref="AB53">
    <cfRule type="expression" priority="847" stopIfTrue="1">
      <formula>$V53=""</formula>
    </cfRule>
    <cfRule type="expression" priority="864" stopIfTrue="1">
      <formula>$V$325="Okay!"</formula>
    </cfRule>
    <cfRule type="cellIs" dxfId="298" priority="865" operator="greaterThanOrEqual">
      <formula>$AA$325</formula>
    </cfRule>
  </conditionalFormatting>
  <conditionalFormatting sqref="AB54">
    <cfRule type="expression" priority="840" stopIfTrue="1">
      <formula>$V54=""</formula>
    </cfRule>
    <cfRule type="expression" priority="841" stopIfTrue="1">
      <formula>$V$326="Okay!"</formula>
    </cfRule>
    <cfRule type="cellIs" dxfId="297" priority="842" operator="greaterThanOrEqual">
      <formula>$AA$326</formula>
    </cfRule>
  </conditionalFormatting>
  <conditionalFormatting sqref="AB55">
    <cfRule type="expression" priority="837" stopIfTrue="1">
      <formula>$V55=""</formula>
    </cfRule>
    <cfRule type="expression" priority="838" stopIfTrue="1">
      <formula>$V$327="Okay!"</formula>
    </cfRule>
    <cfRule type="cellIs" dxfId="296" priority="839" operator="greaterThanOrEqual">
      <formula>$AA$327</formula>
    </cfRule>
  </conditionalFormatting>
  <conditionalFormatting sqref="AB56">
    <cfRule type="expression" priority="834" stopIfTrue="1">
      <formula>$V56=""</formula>
    </cfRule>
    <cfRule type="expression" priority="835" stopIfTrue="1">
      <formula>$V$328="Okay!"</formula>
    </cfRule>
    <cfRule type="cellIs" dxfId="295" priority="836" operator="greaterThanOrEqual">
      <formula>$AA$328</formula>
    </cfRule>
  </conditionalFormatting>
  <conditionalFormatting sqref="AB57">
    <cfRule type="expression" priority="831" stopIfTrue="1">
      <formula>$V57=""</formula>
    </cfRule>
    <cfRule type="expression" priority="832" stopIfTrue="1">
      <formula>$V$329="Okay!"</formula>
    </cfRule>
    <cfRule type="cellIs" dxfId="294" priority="833" operator="greaterThanOrEqual">
      <formula>$AA$329</formula>
    </cfRule>
  </conditionalFormatting>
  <conditionalFormatting sqref="AB58">
    <cfRule type="expression" priority="828" stopIfTrue="1">
      <formula>$V58=""</formula>
    </cfRule>
    <cfRule type="expression" priority="829" stopIfTrue="1">
      <formula>$V$330="Okay!"</formula>
    </cfRule>
    <cfRule type="cellIs" dxfId="293" priority="830" operator="greaterThanOrEqual">
      <formula>$AA$330</formula>
    </cfRule>
  </conditionalFormatting>
  <conditionalFormatting sqref="AB59">
    <cfRule type="expression" priority="825" stopIfTrue="1">
      <formula>$V59=""</formula>
    </cfRule>
    <cfRule type="expression" priority="826" stopIfTrue="1">
      <formula>$V$331="Okay!"</formula>
    </cfRule>
    <cfRule type="cellIs" dxfId="292" priority="827" operator="greaterThanOrEqual">
      <formula>$AA$331</formula>
    </cfRule>
  </conditionalFormatting>
  <conditionalFormatting sqref="AB60">
    <cfRule type="expression" priority="822" stopIfTrue="1">
      <formula>$V60=""</formula>
    </cfRule>
    <cfRule type="expression" priority="823" stopIfTrue="1">
      <formula>$V$332="Okay!"</formula>
    </cfRule>
    <cfRule type="cellIs" dxfId="291" priority="824" operator="greaterThanOrEqual">
      <formula>$AA$332</formula>
    </cfRule>
  </conditionalFormatting>
  <conditionalFormatting sqref="AB61">
    <cfRule type="expression" priority="819" stopIfTrue="1">
      <formula>$V61=""</formula>
    </cfRule>
    <cfRule type="expression" priority="820" stopIfTrue="1">
      <formula>$V$333="Okay!"</formula>
    </cfRule>
    <cfRule type="cellIs" dxfId="290" priority="821" operator="greaterThanOrEqual">
      <formula>$AA$333</formula>
    </cfRule>
  </conditionalFormatting>
  <conditionalFormatting sqref="AB62">
    <cfRule type="expression" priority="816" stopIfTrue="1">
      <formula>$V62=""</formula>
    </cfRule>
    <cfRule type="expression" priority="817" stopIfTrue="1">
      <formula>$V$334="Okay!"</formula>
    </cfRule>
    <cfRule type="cellIs" dxfId="289" priority="818" operator="greaterThanOrEqual">
      <formula>$AA$334</formula>
    </cfRule>
  </conditionalFormatting>
  <conditionalFormatting sqref="AB63">
    <cfRule type="expression" priority="813" stopIfTrue="1">
      <formula>$V63=""</formula>
    </cfRule>
    <cfRule type="expression" priority="814" stopIfTrue="1">
      <formula>$V$335="Okay!"</formula>
    </cfRule>
    <cfRule type="cellIs" dxfId="288" priority="815" operator="greaterThanOrEqual">
      <formula>$AA$335</formula>
    </cfRule>
  </conditionalFormatting>
  <conditionalFormatting sqref="AB64">
    <cfRule type="expression" priority="810" stopIfTrue="1">
      <formula>$V64=""</formula>
    </cfRule>
    <cfRule type="expression" priority="811" stopIfTrue="1">
      <formula>$V$336="Okay!"</formula>
    </cfRule>
    <cfRule type="cellIs" dxfId="287" priority="812" operator="greaterThanOrEqual">
      <formula>$AA$336</formula>
    </cfRule>
  </conditionalFormatting>
  <conditionalFormatting sqref="AB65">
    <cfRule type="expression" priority="807" stopIfTrue="1">
      <formula>$V65=""</formula>
    </cfRule>
    <cfRule type="expression" priority="808" stopIfTrue="1">
      <formula>$V$337="Okay!"</formula>
    </cfRule>
    <cfRule type="cellIs" dxfId="286" priority="809" operator="greaterThanOrEqual">
      <formula>$AA$337</formula>
    </cfRule>
  </conditionalFormatting>
  <conditionalFormatting sqref="AB66">
    <cfRule type="expression" priority="804" stopIfTrue="1">
      <formula>$V66=""</formula>
    </cfRule>
    <cfRule type="expression" priority="805" stopIfTrue="1">
      <formula>$V$338="Okay!"</formula>
    </cfRule>
    <cfRule type="cellIs" dxfId="285" priority="806" operator="greaterThanOrEqual">
      <formula>$AA$338</formula>
    </cfRule>
  </conditionalFormatting>
  <conditionalFormatting sqref="AB67">
    <cfRule type="expression" priority="801" stopIfTrue="1">
      <formula>$V67=""</formula>
    </cfRule>
    <cfRule type="expression" priority="802" stopIfTrue="1">
      <formula>$V$339="Okay!"</formula>
    </cfRule>
    <cfRule type="cellIs" dxfId="284" priority="803" operator="greaterThanOrEqual">
      <formula>$AA$339</formula>
    </cfRule>
  </conditionalFormatting>
  <conditionalFormatting sqref="AB68">
    <cfRule type="expression" priority="798" stopIfTrue="1">
      <formula>$V68=""</formula>
    </cfRule>
    <cfRule type="expression" priority="799" stopIfTrue="1">
      <formula>$V$340="Okay!"</formula>
    </cfRule>
    <cfRule type="cellIs" dxfId="283" priority="800" operator="greaterThanOrEqual">
      <formula>$AA$340</formula>
    </cfRule>
  </conditionalFormatting>
  <conditionalFormatting sqref="AB69">
    <cfRule type="expression" priority="795" stopIfTrue="1">
      <formula>$V69=""</formula>
    </cfRule>
    <cfRule type="expression" priority="796" stopIfTrue="1">
      <formula>$V$341="Okay!"</formula>
    </cfRule>
    <cfRule type="cellIs" dxfId="282" priority="797" operator="greaterThanOrEqual">
      <formula>$AA$341</formula>
    </cfRule>
  </conditionalFormatting>
  <conditionalFormatting sqref="AB70">
    <cfRule type="expression" priority="792" stopIfTrue="1">
      <formula>$V70=""</formula>
    </cfRule>
    <cfRule type="expression" priority="793" stopIfTrue="1">
      <formula>$V$342="Okay!"</formula>
    </cfRule>
    <cfRule type="cellIs" dxfId="281" priority="794" operator="greaterThanOrEqual">
      <formula>$AA$342</formula>
    </cfRule>
  </conditionalFormatting>
  <conditionalFormatting sqref="AB71">
    <cfRule type="expression" priority="789" stopIfTrue="1">
      <formula>$V71=""</formula>
    </cfRule>
    <cfRule type="expression" priority="790" stopIfTrue="1">
      <formula>$V$325="Okay!"</formula>
    </cfRule>
    <cfRule type="cellIs" dxfId="280" priority="791" operator="greaterThanOrEqual">
      <formula>$AA$325</formula>
    </cfRule>
  </conditionalFormatting>
  <conditionalFormatting sqref="AB72">
    <cfRule type="expression" priority="786" stopIfTrue="1">
      <formula>$V72=""</formula>
    </cfRule>
    <cfRule type="expression" priority="787" stopIfTrue="1">
      <formula>$V$326="Okay!"</formula>
    </cfRule>
    <cfRule type="cellIs" dxfId="279" priority="788" operator="greaterThanOrEqual">
      <formula>$AA$326</formula>
    </cfRule>
  </conditionalFormatting>
  <conditionalFormatting sqref="AB73">
    <cfRule type="expression" priority="783" stopIfTrue="1">
      <formula>$V73=""</formula>
    </cfRule>
    <cfRule type="expression" priority="784" stopIfTrue="1">
      <formula>$V$327="Okay!"</formula>
    </cfRule>
    <cfRule type="cellIs" dxfId="278" priority="785" operator="greaterThanOrEqual">
      <formula>$AA$327</formula>
    </cfRule>
  </conditionalFormatting>
  <conditionalFormatting sqref="AB74">
    <cfRule type="expression" priority="780" stopIfTrue="1">
      <formula>$V74=""</formula>
    </cfRule>
    <cfRule type="expression" priority="781" stopIfTrue="1">
      <formula>$V$328="Okay!"</formula>
    </cfRule>
    <cfRule type="cellIs" dxfId="277" priority="782" operator="greaterThanOrEqual">
      <formula>$AA$328</formula>
    </cfRule>
  </conditionalFormatting>
  <conditionalFormatting sqref="AB75">
    <cfRule type="expression" priority="777" stopIfTrue="1">
      <formula>$V75=""</formula>
    </cfRule>
    <cfRule type="expression" priority="778" stopIfTrue="1">
      <formula>$V$329="Okay!"</formula>
    </cfRule>
    <cfRule type="cellIs" dxfId="276" priority="779" operator="greaterThanOrEqual">
      <formula>$AA$329</formula>
    </cfRule>
  </conditionalFormatting>
  <conditionalFormatting sqref="AB76">
    <cfRule type="expression" priority="774" stopIfTrue="1">
      <formula>$V76=""</formula>
    </cfRule>
    <cfRule type="expression" priority="775" stopIfTrue="1">
      <formula>$V$330="Okay!"</formula>
    </cfRule>
    <cfRule type="cellIs" dxfId="275" priority="776" operator="greaterThanOrEqual">
      <formula>$AA$330</formula>
    </cfRule>
  </conditionalFormatting>
  <conditionalFormatting sqref="AB77">
    <cfRule type="expression" priority="771" stopIfTrue="1">
      <formula>$V77=""</formula>
    </cfRule>
    <cfRule type="expression" priority="772" stopIfTrue="1">
      <formula>$V$331="Okay!"</formula>
    </cfRule>
    <cfRule type="cellIs" dxfId="274" priority="773" operator="greaterThanOrEqual">
      <formula>$AA$331</formula>
    </cfRule>
  </conditionalFormatting>
  <conditionalFormatting sqref="AB78">
    <cfRule type="expression" priority="768" stopIfTrue="1">
      <formula>$V78=""</formula>
    </cfRule>
    <cfRule type="expression" priority="769" stopIfTrue="1">
      <formula>$V$332="Okay!"</formula>
    </cfRule>
    <cfRule type="cellIs" dxfId="273" priority="770" operator="greaterThanOrEqual">
      <formula>$AA$332</formula>
    </cfRule>
  </conditionalFormatting>
  <conditionalFormatting sqref="AB79">
    <cfRule type="expression" priority="765" stopIfTrue="1">
      <formula>$V79=""</formula>
    </cfRule>
    <cfRule type="expression" priority="766" stopIfTrue="1">
      <formula>$V$333="Okay!"</formula>
    </cfRule>
    <cfRule type="cellIs" dxfId="272" priority="767" operator="greaterThanOrEqual">
      <formula>$AA$333</formula>
    </cfRule>
  </conditionalFormatting>
  <conditionalFormatting sqref="AB80">
    <cfRule type="expression" priority="762" stopIfTrue="1">
      <formula>$V80=""</formula>
    </cfRule>
    <cfRule type="expression" priority="763" stopIfTrue="1">
      <formula>$V$334="Okay!"</formula>
    </cfRule>
    <cfRule type="cellIs" dxfId="271" priority="764" operator="greaterThanOrEqual">
      <formula>$AA$334</formula>
    </cfRule>
  </conditionalFormatting>
  <conditionalFormatting sqref="AB81">
    <cfRule type="expression" priority="759" stopIfTrue="1">
      <formula>$V81=""</formula>
    </cfRule>
    <cfRule type="expression" priority="760" stopIfTrue="1">
      <formula>$V$335="Okay!"</formula>
    </cfRule>
    <cfRule type="cellIs" dxfId="270" priority="761" operator="greaterThanOrEqual">
      <formula>$AA$335</formula>
    </cfRule>
  </conditionalFormatting>
  <conditionalFormatting sqref="AB82">
    <cfRule type="expression" priority="756" stopIfTrue="1">
      <formula>$V82=""</formula>
    </cfRule>
    <cfRule type="expression" priority="757" stopIfTrue="1">
      <formula>$V$336="Okay!"</formula>
    </cfRule>
    <cfRule type="cellIs" dxfId="269" priority="758" operator="greaterThanOrEqual">
      <formula>$AA$336</formula>
    </cfRule>
  </conditionalFormatting>
  <conditionalFormatting sqref="AB83">
    <cfRule type="expression" priority="753" stopIfTrue="1">
      <formula>$V83=""</formula>
    </cfRule>
    <cfRule type="expression" priority="754" stopIfTrue="1">
      <formula>$V$337="Okay!"</formula>
    </cfRule>
    <cfRule type="cellIs" dxfId="268" priority="755" operator="greaterThanOrEqual">
      <formula>$AA$337</formula>
    </cfRule>
  </conditionalFormatting>
  <conditionalFormatting sqref="AB84">
    <cfRule type="expression" priority="750" stopIfTrue="1">
      <formula>$V84=""</formula>
    </cfRule>
    <cfRule type="expression" priority="751" stopIfTrue="1">
      <formula>$V$338="Okay!"</formula>
    </cfRule>
    <cfRule type="cellIs" dxfId="267" priority="752" operator="greaterThanOrEqual">
      <formula>$AA$338</formula>
    </cfRule>
  </conditionalFormatting>
  <conditionalFormatting sqref="AB85">
    <cfRule type="expression" priority="747" stopIfTrue="1">
      <formula>$V85=""</formula>
    </cfRule>
    <cfRule type="expression" priority="748" stopIfTrue="1">
      <formula>$V$339="Okay!"</formula>
    </cfRule>
    <cfRule type="cellIs" dxfId="266" priority="749" operator="greaterThanOrEqual">
      <formula>$AA$339</formula>
    </cfRule>
  </conditionalFormatting>
  <conditionalFormatting sqref="AB86">
    <cfRule type="expression" priority="744" stopIfTrue="1">
      <formula>$V86=""</formula>
    </cfRule>
    <cfRule type="expression" priority="745" stopIfTrue="1">
      <formula>$V$340="Okay!"</formula>
    </cfRule>
    <cfRule type="cellIs" dxfId="265" priority="746" operator="greaterThanOrEqual">
      <formula>$AA$340</formula>
    </cfRule>
  </conditionalFormatting>
  <conditionalFormatting sqref="AB87">
    <cfRule type="expression" priority="741" stopIfTrue="1">
      <formula>$V87=""</formula>
    </cfRule>
    <cfRule type="expression" priority="742" stopIfTrue="1">
      <formula>$V$341="Okay!"</formula>
    </cfRule>
    <cfRule type="cellIs" dxfId="264" priority="743" operator="greaterThanOrEqual">
      <formula>$AA$341</formula>
    </cfRule>
  </conditionalFormatting>
  <conditionalFormatting sqref="AB88">
    <cfRule type="expression" priority="738" stopIfTrue="1">
      <formula>$V88=""</formula>
    </cfRule>
    <cfRule type="expression" priority="739" stopIfTrue="1">
      <formula>$V$342="Okay!"</formula>
    </cfRule>
    <cfRule type="cellIs" dxfId="263" priority="740" operator="greaterThanOrEqual">
      <formula>$AA$342</formula>
    </cfRule>
  </conditionalFormatting>
  <conditionalFormatting sqref="AB89">
    <cfRule type="expression" priority="735" stopIfTrue="1">
      <formula>$V89=""</formula>
    </cfRule>
    <cfRule type="expression" priority="736" stopIfTrue="1">
      <formula>$V$325="Okay!"</formula>
    </cfRule>
    <cfRule type="cellIs" dxfId="262" priority="737" operator="greaterThanOrEqual">
      <formula>$AA$325</formula>
    </cfRule>
  </conditionalFormatting>
  <conditionalFormatting sqref="AB90">
    <cfRule type="expression" priority="732" stopIfTrue="1">
      <formula>$V90=""</formula>
    </cfRule>
    <cfRule type="expression" priority="733" stopIfTrue="1">
      <formula>$V$326="Okay!"</formula>
    </cfRule>
    <cfRule type="cellIs" dxfId="261" priority="734" operator="greaterThanOrEqual">
      <formula>$AA$326</formula>
    </cfRule>
  </conditionalFormatting>
  <conditionalFormatting sqref="AB91">
    <cfRule type="expression" priority="729" stopIfTrue="1">
      <formula>$V91=""</formula>
    </cfRule>
    <cfRule type="expression" priority="730" stopIfTrue="1">
      <formula>$V$327="Okay!"</formula>
    </cfRule>
    <cfRule type="cellIs" dxfId="260" priority="731" operator="greaterThanOrEqual">
      <formula>$AA$327</formula>
    </cfRule>
  </conditionalFormatting>
  <conditionalFormatting sqref="AB92">
    <cfRule type="expression" priority="726" stopIfTrue="1">
      <formula>$V92=""</formula>
    </cfRule>
    <cfRule type="expression" priority="727" stopIfTrue="1">
      <formula>$V$328="Okay!"</formula>
    </cfRule>
    <cfRule type="cellIs" dxfId="259" priority="728" operator="greaterThanOrEqual">
      <formula>$AA$328</formula>
    </cfRule>
  </conditionalFormatting>
  <conditionalFormatting sqref="AB93">
    <cfRule type="expression" priority="723" stopIfTrue="1">
      <formula>$V93=""</formula>
    </cfRule>
    <cfRule type="expression" priority="724" stopIfTrue="1">
      <formula>$V$329="Okay!"</formula>
    </cfRule>
    <cfRule type="cellIs" dxfId="258" priority="725" operator="greaterThanOrEqual">
      <formula>$AA$329</formula>
    </cfRule>
  </conditionalFormatting>
  <conditionalFormatting sqref="AB94">
    <cfRule type="expression" priority="720" stopIfTrue="1">
      <formula>$V94=""</formula>
    </cfRule>
    <cfRule type="expression" priority="721" stopIfTrue="1">
      <formula>$V$330="Okay!"</formula>
    </cfRule>
    <cfRule type="cellIs" dxfId="257" priority="722" operator="greaterThanOrEqual">
      <formula>$AA$330</formula>
    </cfRule>
  </conditionalFormatting>
  <conditionalFormatting sqref="AB95">
    <cfRule type="expression" priority="717" stopIfTrue="1">
      <formula>$V95=""</formula>
    </cfRule>
    <cfRule type="expression" priority="718" stopIfTrue="1">
      <formula>$V$331="Okay!"</formula>
    </cfRule>
    <cfRule type="cellIs" dxfId="256" priority="719" operator="greaterThanOrEqual">
      <formula>$AA$331</formula>
    </cfRule>
  </conditionalFormatting>
  <conditionalFormatting sqref="AB96">
    <cfRule type="expression" priority="714" stopIfTrue="1">
      <formula>$V96=""</formula>
    </cfRule>
    <cfRule type="expression" priority="715" stopIfTrue="1">
      <formula>$V$332="Okay!"</formula>
    </cfRule>
    <cfRule type="cellIs" dxfId="255" priority="716" operator="greaterThanOrEqual">
      <formula>$AA$332</formula>
    </cfRule>
  </conditionalFormatting>
  <conditionalFormatting sqref="AB97">
    <cfRule type="expression" priority="711" stopIfTrue="1">
      <formula>$V97=""</formula>
    </cfRule>
    <cfRule type="expression" priority="712" stopIfTrue="1">
      <formula>$V$333="Okay!"</formula>
    </cfRule>
    <cfRule type="cellIs" dxfId="254" priority="713" operator="greaterThanOrEqual">
      <formula>$AA$333</formula>
    </cfRule>
  </conditionalFormatting>
  <conditionalFormatting sqref="AB98">
    <cfRule type="expression" priority="708" stopIfTrue="1">
      <formula>$V98=""</formula>
    </cfRule>
    <cfRule type="expression" priority="709" stopIfTrue="1">
      <formula>$V$334="Okay!"</formula>
    </cfRule>
    <cfRule type="cellIs" dxfId="253" priority="710" operator="greaterThanOrEqual">
      <formula>$AA$334</formula>
    </cfRule>
  </conditionalFormatting>
  <conditionalFormatting sqref="AB99">
    <cfRule type="expression" priority="705" stopIfTrue="1">
      <formula>$V99=""</formula>
    </cfRule>
    <cfRule type="expression" priority="706" stopIfTrue="1">
      <formula>$V$335="Okay!"</formula>
    </cfRule>
    <cfRule type="cellIs" dxfId="252" priority="707" operator="greaterThanOrEqual">
      <formula>$AA$335</formula>
    </cfRule>
  </conditionalFormatting>
  <conditionalFormatting sqref="AB100">
    <cfRule type="expression" priority="702" stopIfTrue="1">
      <formula>$V100=""</formula>
    </cfRule>
    <cfRule type="expression" priority="703" stopIfTrue="1">
      <formula>$V$336="Okay!"</formula>
    </cfRule>
    <cfRule type="cellIs" dxfId="251" priority="704" operator="greaterThanOrEqual">
      <formula>$AA$336</formula>
    </cfRule>
  </conditionalFormatting>
  <conditionalFormatting sqref="AB101">
    <cfRule type="expression" priority="699" stopIfTrue="1">
      <formula>$V101=""</formula>
    </cfRule>
    <cfRule type="expression" priority="700" stopIfTrue="1">
      <formula>$V$337="Okay!"</formula>
    </cfRule>
    <cfRule type="cellIs" dxfId="250" priority="701" operator="greaterThanOrEqual">
      <formula>$AA$337</formula>
    </cfRule>
  </conditionalFormatting>
  <conditionalFormatting sqref="AB102">
    <cfRule type="expression" priority="696" stopIfTrue="1">
      <formula>$V102=""</formula>
    </cfRule>
    <cfRule type="expression" priority="697" stopIfTrue="1">
      <formula>$V$338="Okay!"</formula>
    </cfRule>
    <cfRule type="cellIs" dxfId="249" priority="698" operator="greaterThanOrEqual">
      <formula>$AA$338</formula>
    </cfRule>
  </conditionalFormatting>
  <conditionalFormatting sqref="AB103">
    <cfRule type="expression" priority="693" stopIfTrue="1">
      <formula>$V103=""</formula>
    </cfRule>
    <cfRule type="expression" priority="694" stopIfTrue="1">
      <formula>$V$339="Okay!"</formula>
    </cfRule>
    <cfRule type="cellIs" dxfId="248" priority="695" operator="greaterThanOrEqual">
      <formula>$AA$339</formula>
    </cfRule>
  </conditionalFormatting>
  <conditionalFormatting sqref="AB104">
    <cfRule type="expression" priority="690" stopIfTrue="1">
      <formula>$V104=""</formula>
    </cfRule>
    <cfRule type="expression" priority="691" stopIfTrue="1">
      <formula>$V$340="Okay!"</formula>
    </cfRule>
    <cfRule type="cellIs" dxfId="247" priority="692" operator="greaterThanOrEqual">
      <formula>$AA$340</formula>
    </cfRule>
  </conditionalFormatting>
  <conditionalFormatting sqref="AB105">
    <cfRule type="expression" priority="687" stopIfTrue="1">
      <formula>$V105=""</formula>
    </cfRule>
    <cfRule type="expression" priority="688" stopIfTrue="1">
      <formula>$V$341="Okay!"</formula>
    </cfRule>
    <cfRule type="cellIs" dxfId="246" priority="689" operator="greaterThanOrEqual">
      <formula>$AA$341</formula>
    </cfRule>
  </conditionalFormatting>
  <conditionalFormatting sqref="AB106">
    <cfRule type="expression" priority="684" stopIfTrue="1">
      <formula>$V106=""</formula>
    </cfRule>
    <cfRule type="expression" priority="685" stopIfTrue="1">
      <formula>$V$342="Okay!"</formula>
    </cfRule>
    <cfRule type="cellIs" dxfId="245" priority="686" operator="greaterThanOrEqual">
      <formula>$AA$342</formula>
    </cfRule>
  </conditionalFormatting>
  <conditionalFormatting sqref="AB107">
    <cfRule type="expression" priority="681" stopIfTrue="1">
      <formula>$V107=""</formula>
    </cfRule>
    <cfRule type="expression" priority="682" stopIfTrue="1">
      <formula>$V$325="Okay!"</formula>
    </cfRule>
    <cfRule type="cellIs" dxfId="244" priority="683" operator="greaterThanOrEqual">
      <formula>$AA$325</formula>
    </cfRule>
  </conditionalFormatting>
  <conditionalFormatting sqref="AB108">
    <cfRule type="expression" priority="678" stopIfTrue="1">
      <formula>$V108=""</formula>
    </cfRule>
    <cfRule type="expression" priority="679" stopIfTrue="1">
      <formula>$V$326="Okay!"</formula>
    </cfRule>
    <cfRule type="cellIs" dxfId="243" priority="680" operator="greaterThanOrEqual">
      <formula>$AA$326</formula>
    </cfRule>
  </conditionalFormatting>
  <conditionalFormatting sqref="AB109">
    <cfRule type="expression" priority="675" stopIfTrue="1">
      <formula>$V109=""</formula>
    </cfRule>
    <cfRule type="expression" priority="676" stopIfTrue="1">
      <formula>$V$327="Okay!"</formula>
    </cfRule>
    <cfRule type="cellIs" dxfId="242" priority="677" operator="greaterThanOrEqual">
      <formula>$AA$327</formula>
    </cfRule>
  </conditionalFormatting>
  <conditionalFormatting sqref="AB110">
    <cfRule type="expression" priority="672" stopIfTrue="1">
      <formula>$V110=""</formula>
    </cfRule>
    <cfRule type="expression" priority="673" stopIfTrue="1">
      <formula>$V$328="Okay!"</formula>
    </cfRule>
    <cfRule type="cellIs" dxfId="241" priority="674" operator="greaterThanOrEqual">
      <formula>$AA$328</formula>
    </cfRule>
  </conditionalFormatting>
  <conditionalFormatting sqref="AB111">
    <cfRule type="expression" priority="669" stopIfTrue="1">
      <formula>$V111=""</formula>
    </cfRule>
    <cfRule type="expression" priority="670" stopIfTrue="1">
      <formula>$V$329="Okay!"</formula>
    </cfRule>
    <cfRule type="cellIs" dxfId="240" priority="671" operator="greaterThanOrEqual">
      <formula>$AA$329</formula>
    </cfRule>
  </conditionalFormatting>
  <conditionalFormatting sqref="AB112">
    <cfRule type="expression" priority="666" stopIfTrue="1">
      <formula>$V112=""</formula>
    </cfRule>
    <cfRule type="expression" priority="667" stopIfTrue="1">
      <formula>$V$330="Okay!"</formula>
    </cfRule>
    <cfRule type="cellIs" dxfId="239" priority="668" operator="greaterThanOrEqual">
      <formula>$AA$330</formula>
    </cfRule>
  </conditionalFormatting>
  <conditionalFormatting sqref="AB113">
    <cfRule type="expression" priority="663" stopIfTrue="1">
      <formula>$V113=""</formula>
    </cfRule>
    <cfRule type="expression" priority="664" stopIfTrue="1">
      <formula>$V$331="Okay!"</formula>
    </cfRule>
    <cfRule type="cellIs" dxfId="238" priority="665" operator="greaterThanOrEqual">
      <formula>$AA$331</formula>
    </cfRule>
  </conditionalFormatting>
  <conditionalFormatting sqref="AB114">
    <cfRule type="expression" priority="660" stopIfTrue="1">
      <formula>$V114=""</formula>
    </cfRule>
    <cfRule type="expression" priority="661" stopIfTrue="1">
      <formula>$V$332="Okay!"</formula>
    </cfRule>
    <cfRule type="cellIs" dxfId="237" priority="662" operator="greaterThanOrEqual">
      <formula>$AA$332</formula>
    </cfRule>
  </conditionalFormatting>
  <conditionalFormatting sqref="AB115">
    <cfRule type="expression" priority="657" stopIfTrue="1">
      <formula>$V115=""</formula>
    </cfRule>
    <cfRule type="expression" priority="658" stopIfTrue="1">
      <formula>$V$333="Okay!"</formula>
    </cfRule>
    <cfRule type="cellIs" dxfId="236" priority="659" operator="greaterThanOrEqual">
      <formula>$AA$333</formula>
    </cfRule>
  </conditionalFormatting>
  <conditionalFormatting sqref="AB116">
    <cfRule type="expression" priority="654" stopIfTrue="1">
      <formula>$V116=""</formula>
    </cfRule>
    <cfRule type="expression" priority="655" stopIfTrue="1">
      <formula>$V$334="Okay!"</formula>
    </cfRule>
    <cfRule type="cellIs" dxfId="235" priority="656" operator="greaterThanOrEqual">
      <formula>$AA$334</formula>
    </cfRule>
  </conditionalFormatting>
  <conditionalFormatting sqref="AB117">
    <cfRule type="expression" priority="651" stopIfTrue="1">
      <formula>$V117=""</formula>
    </cfRule>
    <cfRule type="expression" priority="652" stopIfTrue="1">
      <formula>$V$335="Okay!"</formula>
    </cfRule>
    <cfRule type="cellIs" dxfId="234" priority="653" operator="greaterThanOrEqual">
      <formula>$AA$335</formula>
    </cfRule>
  </conditionalFormatting>
  <conditionalFormatting sqref="AB118">
    <cfRule type="expression" priority="648" stopIfTrue="1">
      <formula>$V118=""</formula>
    </cfRule>
    <cfRule type="expression" priority="649" stopIfTrue="1">
      <formula>$V$336="Okay!"</formula>
    </cfRule>
    <cfRule type="cellIs" dxfId="233" priority="650" operator="greaterThanOrEqual">
      <formula>$AA$336</formula>
    </cfRule>
  </conditionalFormatting>
  <conditionalFormatting sqref="AB119">
    <cfRule type="expression" priority="645" stopIfTrue="1">
      <formula>$V119=""</formula>
    </cfRule>
    <cfRule type="expression" priority="646" stopIfTrue="1">
      <formula>$V$337="Okay!"</formula>
    </cfRule>
    <cfRule type="cellIs" dxfId="232" priority="647" operator="greaterThanOrEqual">
      <formula>$AA$337</formula>
    </cfRule>
  </conditionalFormatting>
  <conditionalFormatting sqref="AB120">
    <cfRule type="expression" priority="642" stopIfTrue="1">
      <formula>$V120=""</formula>
    </cfRule>
    <cfRule type="expression" priority="643" stopIfTrue="1">
      <formula>$V$338="Okay!"</formula>
    </cfRule>
    <cfRule type="cellIs" dxfId="231" priority="644" operator="greaterThanOrEqual">
      <formula>$AA$338</formula>
    </cfRule>
  </conditionalFormatting>
  <conditionalFormatting sqref="AB121">
    <cfRule type="expression" priority="639" stopIfTrue="1">
      <formula>$V121=""</formula>
    </cfRule>
    <cfRule type="expression" priority="640" stopIfTrue="1">
      <formula>$V$339="Okay!"</formula>
    </cfRule>
    <cfRule type="cellIs" dxfId="230" priority="641" operator="greaterThanOrEqual">
      <formula>$AA$339</formula>
    </cfRule>
  </conditionalFormatting>
  <conditionalFormatting sqref="AB122">
    <cfRule type="expression" priority="636" stopIfTrue="1">
      <formula>$V122=""</formula>
    </cfRule>
    <cfRule type="expression" priority="637" stopIfTrue="1">
      <formula>$V$340="Okay!"</formula>
    </cfRule>
    <cfRule type="cellIs" dxfId="229" priority="638" operator="greaterThanOrEqual">
      <formula>$AA$340</formula>
    </cfRule>
  </conditionalFormatting>
  <conditionalFormatting sqref="AB123">
    <cfRule type="expression" priority="633" stopIfTrue="1">
      <formula>$V123=""</formula>
    </cfRule>
    <cfRule type="expression" priority="634" stopIfTrue="1">
      <formula>$V$341="Okay!"</formula>
    </cfRule>
    <cfRule type="cellIs" dxfId="228" priority="635" operator="greaterThanOrEqual">
      <formula>$AA$341</formula>
    </cfRule>
  </conditionalFormatting>
  <conditionalFormatting sqref="AB124">
    <cfRule type="expression" priority="630" stopIfTrue="1">
      <formula>$V124=""</formula>
    </cfRule>
    <cfRule type="expression" priority="631" stopIfTrue="1">
      <formula>$V$342="Okay!"</formula>
    </cfRule>
    <cfRule type="cellIs" dxfId="227" priority="632" operator="greaterThanOrEqual">
      <formula>$AA$342</formula>
    </cfRule>
  </conditionalFormatting>
  <conditionalFormatting sqref="AB125">
    <cfRule type="expression" priority="627" stopIfTrue="1">
      <formula>$V125=""</formula>
    </cfRule>
    <cfRule type="expression" priority="628" stopIfTrue="1">
      <formula>$V$325="Okay!"</formula>
    </cfRule>
    <cfRule type="cellIs" dxfId="226" priority="629" operator="greaterThanOrEqual">
      <formula>$AA$325</formula>
    </cfRule>
  </conditionalFormatting>
  <conditionalFormatting sqref="AB126">
    <cfRule type="expression" priority="624" stopIfTrue="1">
      <formula>$V126=""</formula>
    </cfRule>
    <cfRule type="expression" priority="625" stopIfTrue="1">
      <formula>$V$326="Okay!"</formula>
    </cfRule>
    <cfRule type="cellIs" dxfId="225" priority="626" operator="greaterThanOrEqual">
      <formula>$AA$326</formula>
    </cfRule>
  </conditionalFormatting>
  <conditionalFormatting sqref="AB127">
    <cfRule type="expression" priority="621" stopIfTrue="1">
      <formula>$V127=""</formula>
    </cfRule>
    <cfRule type="expression" priority="622" stopIfTrue="1">
      <formula>$V$327="Okay!"</formula>
    </cfRule>
    <cfRule type="cellIs" dxfId="224" priority="623" operator="greaterThanOrEqual">
      <formula>$AA$327</formula>
    </cfRule>
  </conditionalFormatting>
  <conditionalFormatting sqref="AB128">
    <cfRule type="expression" priority="618" stopIfTrue="1">
      <formula>$V128=""</formula>
    </cfRule>
    <cfRule type="expression" priority="619" stopIfTrue="1">
      <formula>$V$328="Okay!"</formula>
    </cfRule>
    <cfRule type="cellIs" dxfId="223" priority="620" operator="greaterThanOrEqual">
      <formula>$AA$328</formula>
    </cfRule>
  </conditionalFormatting>
  <conditionalFormatting sqref="AB129">
    <cfRule type="expression" priority="615" stopIfTrue="1">
      <formula>$V129=""</formula>
    </cfRule>
    <cfRule type="expression" priority="616" stopIfTrue="1">
      <formula>$V$329="Okay!"</formula>
    </cfRule>
    <cfRule type="cellIs" dxfId="222" priority="617" operator="greaterThanOrEqual">
      <formula>$AA$329</formula>
    </cfRule>
  </conditionalFormatting>
  <conditionalFormatting sqref="AB130">
    <cfRule type="expression" priority="612" stopIfTrue="1">
      <formula>$V130=""</formula>
    </cfRule>
    <cfRule type="expression" priority="613" stopIfTrue="1">
      <formula>$V$330="Okay!"</formula>
    </cfRule>
    <cfRule type="cellIs" dxfId="221" priority="614" operator="greaterThanOrEqual">
      <formula>$AA$330</formula>
    </cfRule>
  </conditionalFormatting>
  <conditionalFormatting sqref="AB131">
    <cfRule type="expression" priority="609" stopIfTrue="1">
      <formula>$V131=""</formula>
    </cfRule>
    <cfRule type="expression" priority="610" stopIfTrue="1">
      <formula>$V$331="Okay!"</formula>
    </cfRule>
    <cfRule type="cellIs" dxfId="220" priority="611" operator="greaterThanOrEqual">
      <formula>$AA$331</formula>
    </cfRule>
  </conditionalFormatting>
  <conditionalFormatting sqref="AB132">
    <cfRule type="expression" priority="606" stopIfTrue="1">
      <formula>$V132=""</formula>
    </cfRule>
    <cfRule type="expression" priority="607" stopIfTrue="1">
      <formula>$V$332="Okay!"</formula>
    </cfRule>
    <cfRule type="cellIs" dxfId="219" priority="608" operator="greaterThanOrEqual">
      <formula>$AA$332</formula>
    </cfRule>
  </conditionalFormatting>
  <conditionalFormatting sqref="AB133">
    <cfRule type="expression" priority="603" stopIfTrue="1">
      <formula>$V133=""</formula>
    </cfRule>
    <cfRule type="expression" priority="604" stopIfTrue="1">
      <formula>$V$333="Okay!"</formula>
    </cfRule>
    <cfRule type="cellIs" dxfId="218" priority="605" operator="greaterThanOrEqual">
      <formula>$AA$333</formula>
    </cfRule>
  </conditionalFormatting>
  <conditionalFormatting sqref="AB134">
    <cfRule type="expression" priority="600" stopIfTrue="1">
      <formula>$V134=""</formula>
    </cfRule>
    <cfRule type="expression" priority="601" stopIfTrue="1">
      <formula>$V$334="Okay!"</formula>
    </cfRule>
    <cfRule type="cellIs" dxfId="217" priority="602" operator="greaterThanOrEqual">
      <formula>$AA$334</formula>
    </cfRule>
  </conditionalFormatting>
  <conditionalFormatting sqref="AB135">
    <cfRule type="expression" priority="597" stopIfTrue="1">
      <formula>$V135=""</formula>
    </cfRule>
    <cfRule type="expression" priority="598" stopIfTrue="1">
      <formula>$V$335="Okay!"</formula>
    </cfRule>
    <cfRule type="cellIs" dxfId="216" priority="599" operator="greaterThanOrEqual">
      <formula>$AA$335</formula>
    </cfRule>
  </conditionalFormatting>
  <conditionalFormatting sqref="AB136">
    <cfRule type="expression" priority="594" stopIfTrue="1">
      <formula>$V136=""</formula>
    </cfRule>
    <cfRule type="expression" priority="595" stopIfTrue="1">
      <formula>$V$336="Okay!"</formula>
    </cfRule>
    <cfRule type="cellIs" dxfId="215" priority="596" operator="greaterThanOrEqual">
      <formula>$AA$336</formula>
    </cfRule>
  </conditionalFormatting>
  <conditionalFormatting sqref="AB137">
    <cfRule type="expression" priority="591" stopIfTrue="1">
      <formula>$V137=""</formula>
    </cfRule>
    <cfRule type="expression" priority="592" stopIfTrue="1">
      <formula>$V$337="Okay!"</formula>
    </cfRule>
    <cfRule type="cellIs" dxfId="214" priority="593" operator="greaterThanOrEqual">
      <formula>$AA$337</formula>
    </cfRule>
  </conditionalFormatting>
  <conditionalFormatting sqref="AB138">
    <cfRule type="expression" priority="588" stopIfTrue="1">
      <formula>$V138=""</formula>
    </cfRule>
    <cfRule type="expression" priority="589" stopIfTrue="1">
      <formula>$V$338="Okay!"</formula>
    </cfRule>
    <cfRule type="cellIs" dxfId="213" priority="590" operator="greaterThanOrEqual">
      <formula>$AA$338</formula>
    </cfRule>
  </conditionalFormatting>
  <conditionalFormatting sqref="AB139">
    <cfRule type="expression" priority="585" stopIfTrue="1">
      <formula>$V139=""</formula>
    </cfRule>
    <cfRule type="expression" priority="586" stopIfTrue="1">
      <formula>$V$339="Okay!"</formula>
    </cfRule>
    <cfRule type="cellIs" dxfId="212" priority="587" operator="greaterThanOrEqual">
      <formula>$AA$339</formula>
    </cfRule>
  </conditionalFormatting>
  <conditionalFormatting sqref="AB140">
    <cfRule type="expression" priority="582" stopIfTrue="1">
      <formula>$V140=""</formula>
    </cfRule>
    <cfRule type="expression" priority="583" stopIfTrue="1">
      <formula>$V$340="Okay!"</formula>
    </cfRule>
    <cfRule type="cellIs" dxfId="211" priority="584" operator="greaterThanOrEqual">
      <formula>$AA$340</formula>
    </cfRule>
  </conditionalFormatting>
  <conditionalFormatting sqref="AB141">
    <cfRule type="expression" priority="579" stopIfTrue="1">
      <formula>$V141=""</formula>
    </cfRule>
    <cfRule type="expression" priority="580" stopIfTrue="1">
      <formula>$V$341="Okay!"</formula>
    </cfRule>
    <cfRule type="cellIs" dxfId="210" priority="581" operator="greaterThanOrEqual">
      <formula>$AA$341</formula>
    </cfRule>
  </conditionalFormatting>
  <conditionalFormatting sqref="AB142">
    <cfRule type="expression" priority="576" stopIfTrue="1">
      <formula>$V142=""</formula>
    </cfRule>
    <cfRule type="expression" priority="577" stopIfTrue="1">
      <formula>$V$342="Okay!"</formula>
    </cfRule>
    <cfRule type="cellIs" dxfId="209" priority="578" operator="greaterThanOrEqual">
      <formula>$AA$342</formula>
    </cfRule>
  </conditionalFormatting>
  <conditionalFormatting sqref="AB143">
    <cfRule type="expression" priority="573" stopIfTrue="1">
      <formula>$V143=""</formula>
    </cfRule>
    <cfRule type="expression" priority="574" stopIfTrue="1">
      <formula>$V$325="Okay!"</formula>
    </cfRule>
    <cfRule type="cellIs" dxfId="208" priority="575" operator="greaterThanOrEqual">
      <formula>$AA$325</formula>
    </cfRule>
  </conditionalFormatting>
  <conditionalFormatting sqref="AB144">
    <cfRule type="expression" priority="570" stopIfTrue="1">
      <formula>$V144=""</formula>
    </cfRule>
    <cfRule type="expression" priority="571" stopIfTrue="1">
      <formula>$V$326="Okay!"</formula>
    </cfRule>
    <cfRule type="cellIs" dxfId="207" priority="572" operator="greaterThanOrEqual">
      <formula>$AA$326</formula>
    </cfRule>
  </conditionalFormatting>
  <conditionalFormatting sqref="AB145">
    <cfRule type="expression" priority="567" stopIfTrue="1">
      <formula>$V145=""</formula>
    </cfRule>
    <cfRule type="expression" priority="568" stopIfTrue="1">
      <formula>$V$327="Okay!"</formula>
    </cfRule>
    <cfRule type="cellIs" dxfId="206" priority="569" operator="greaterThanOrEqual">
      <formula>$AA$327</formula>
    </cfRule>
  </conditionalFormatting>
  <conditionalFormatting sqref="AB146">
    <cfRule type="expression" priority="564" stopIfTrue="1">
      <formula>$V146=""</formula>
    </cfRule>
    <cfRule type="expression" priority="565" stopIfTrue="1">
      <formula>$V$328="Okay!"</formula>
    </cfRule>
    <cfRule type="cellIs" dxfId="205" priority="566" operator="greaterThanOrEqual">
      <formula>$AA$328</formula>
    </cfRule>
  </conditionalFormatting>
  <conditionalFormatting sqref="AB147">
    <cfRule type="expression" priority="561" stopIfTrue="1">
      <formula>$V147=""</formula>
    </cfRule>
    <cfRule type="expression" priority="562" stopIfTrue="1">
      <formula>$V$329="Okay!"</formula>
    </cfRule>
    <cfRule type="cellIs" dxfId="204" priority="563" operator="greaterThanOrEqual">
      <formula>$AA$329</formula>
    </cfRule>
  </conditionalFormatting>
  <conditionalFormatting sqref="AB148">
    <cfRule type="expression" priority="558" stopIfTrue="1">
      <formula>$V148=""</formula>
    </cfRule>
    <cfRule type="expression" priority="559" stopIfTrue="1">
      <formula>$V$330="Okay!"</formula>
    </cfRule>
    <cfRule type="cellIs" dxfId="203" priority="560" operator="greaterThanOrEqual">
      <formula>$AA$330</formula>
    </cfRule>
  </conditionalFormatting>
  <conditionalFormatting sqref="AB149">
    <cfRule type="expression" priority="555" stopIfTrue="1">
      <formula>$V149=""</formula>
    </cfRule>
    <cfRule type="expression" priority="556" stopIfTrue="1">
      <formula>$V$331="Okay!"</formula>
    </cfRule>
    <cfRule type="cellIs" dxfId="202" priority="557" operator="greaterThanOrEqual">
      <formula>$AA$331</formula>
    </cfRule>
  </conditionalFormatting>
  <conditionalFormatting sqref="AB150">
    <cfRule type="expression" priority="552" stopIfTrue="1">
      <formula>$V150=""</formula>
    </cfRule>
    <cfRule type="expression" priority="553" stopIfTrue="1">
      <formula>$V$332="Okay!"</formula>
    </cfRule>
    <cfRule type="cellIs" dxfId="201" priority="554" operator="greaterThanOrEqual">
      <formula>$AA$332</formula>
    </cfRule>
  </conditionalFormatting>
  <conditionalFormatting sqref="AB151">
    <cfRule type="expression" priority="549" stopIfTrue="1">
      <formula>$V151=""</formula>
    </cfRule>
    <cfRule type="expression" priority="550" stopIfTrue="1">
      <formula>$V$333="Okay!"</formula>
    </cfRule>
    <cfRule type="cellIs" dxfId="200" priority="551" operator="greaterThanOrEqual">
      <formula>$AA$333</formula>
    </cfRule>
  </conditionalFormatting>
  <conditionalFormatting sqref="AB152">
    <cfRule type="expression" priority="546" stopIfTrue="1">
      <formula>$V152=""</formula>
    </cfRule>
    <cfRule type="expression" priority="547" stopIfTrue="1">
      <formula>$V$334="Okay!"</formula>
    </cfRule>
    <cfRule type="cellIs" dxfId="199" priority="548" operator="greaterThanOrEqual">
      <formula>$AA$334</formula>
    </cfRule>
  </conditionalFormatting>
  <conditionalFormatting sqref="AB153">
    <cfRule type="expression" priority="543" stopIfTrue="1">
      <formula>$V153=""</formula>
    </cfRule>
    <cfRule type="expression" priority="544" stopIfTrue="1">
      <formula>$V$335="Okay!"</formula>
    </cfRule>
    <cfRule type="cellIs" dxfId="198" priority="545" operator="greaterThanOrEqual">
      <formula>$AA$335</formula>
    </cfRule>
  </conditionalFormatting>
  <conditionalFormatting sqref="AB154">
    <cfRule type="expression" priority="540" stopIfTrue="1">
      <formula>$V154=""</formula>
    </cfRule>
    <cfRule type="expression" priority="541" stopIfTrue="1">
      <formula>$V$336="Okay!"</formula>
    </cfRule>
    <cfRule type="cellIs" dxfId="197" priority="542" operator="greaterThanOrEqual">
      <formula>$AA$336</formula>
    </cfRule>
  </conditionalFormatting>
  <conditionalFormatting sqref="AB155">
    <cfRule type="expression" priority="537" stopIfTrue="1">
      <formula>$V155=""</formula>
    </cfRule>
    <cfRule type="expression" priority="538" stopIfTrue="1">
      <formula>$V$337="Okay!"</formula>
    </cfRule>
    <cfRule type="cellIs" dxfId="196" priority="539" operator="greaterThanOrEqual">
      <formula>$AA$337</formula>
    </cfRule>
  </conditionalFormatting>
  <conditionalFormatting sqref="AB156">
    <cfRule type="expression" priority="534" stopIfTrue="1">
      <formula>$V156=""</formula>
    </cfRule>
    <cfRule type="expression" priority="535" stopIfTrue="1">
      <formula>$V$338="Okay!"</formula>
    </cfRule>
    <cfRule type="cellIs" dxfId="195" priority="536" operator="greaterThanOrEqual">
      <formula>$AA$338</formula>
    </cfRule>
  </conditionalFormatting>
  <conditionalFormatting sqref="AB157">
    <cfRule type="expression" priority="531" stopIfTrue="1">
      <formula>$V157=""</formula>
    </cfRule>
    <cfRule type="expression" priority="532" stopIfTrue="1">
      <formula>$V$339="Okay!"</formula>
    </cfRule>
    <cfRule type="cellIs" dxfId="194" priority="533" operator="greaterThanOrEqual">
      <formula>$AA$339</formula>
    </cfRule>
  </conditionalFormatting>
  <conditionalFormatting sqref="AB158">
    <cfRule type="expression" priority="528" stopIfTrue="1">
      <formula>$V158=""</formula>
    </cfRule>
    <cfRule type="expression" priority="529" stopIfTrue="1">
      <formula>$V$340="Okay!"</formula>
    </cfRule>
    <cfRule type="cellIs" dxfId="193" priority="530" operator="greaterThanOrEqual">
      <formula>$AA$340</formula>
    </cfRule>
  </conditionalFormatting>
  <conditionalFormatting sqref="AB159">
    <cfRule type="expression" priority="525" stopIfTrue="1">
      <formula>$V159=""</formula>
    </cfRule>
    <cfRule type="expression" priority="526" stopIfTrue="1">
      <formula>$V$341="Okay!"</formula>
    </cfRule>
    <cfRule type="cellIs" dxfId="192" priority="527" operator="greaterThanOrEqual">
      <formula>$AA$341</formula>
    </cfRule>
  </conditionalFormatting>
  <conditionalFormatting sqref="AB160">
    <cfRule type="expression" priority="522" stopIfTrue="1">
      <formula>$V160=""</formula>
    </cfRule>
    <cfRule type="expression" priority="523" stopIfTrue="1">
      <formula>$V$342="Okay!"</formula>
    </cfRule>
    <cfRule type="cellIs" dxfId="191" priority="524" operator="greaterThanOrEqual">
      <formula>$AA$342</formula>
    </cfRule>
  </conditionalFormatting>
  <conditionalFormatting sqref="AB161">
    <cfRule type="expression" priority="519" stopIfTrue="1">
      <formula>$V161=""</formula>
    </cfRule>
    <cfRule type="expression" priority="520" stopIfTrue="1">
      <formula>$V$325="Okay!"</formula>
    </cfRule>
    <cfRule type="cellIs" dxfId="190" priority="521" operator="greaterThanOrEqual">
      <formula>$AA$325</formula>
    </cfRule>
  </conditionalFormatting>
  <conditionalFormatting sqref="AB162">
    <cfRule type="expression" priority="516" stopIfTrue="1">
      <formula>$V162=""</formula>
    </cfRule>
    <cfRule type="expression" priority="517" stopIfTrue="1">
      <formula>$V$326="Okay!"</formula>
    </cfRule>
    <cfRule type="cellIs" dxfId="189" priority="518" operator="greaterThanOrEqual">
      <formula>$AA$326</formula>
    </cfRule>
  </conditionalFormatting>
  <conditionalFormatting sqref="AB163">
    <cfRule type="expression" priority="513" stopIfTrue="1">
      <formula>$V163=""</formula>
    </cfRule>
    <cfRule type="expression" priority="514" stopIfTrue="1">
      <formula>$V$327="Okay!"</formula>
    </cfRule>
    <cfRule type="cellIs" dxfId="188" priority="515" operator="greaterThanOrEqual">
      <formula>$AA$327</formula>
    </cfRule>
  </conditionalFormatting>
  <conditionalFormatting sqref="AB164">
    <cfRule type="expression" priority="510" stopIfTrue="1">
      <formula>$V164=""</formula>
    </cfRule>
    <cfRule type="expression" priority="511" stopIfTrue="1">
      <formula>$V$328="Okay!"</formula>
    </cfRule>
    <cfRule type="cellIs" dxfId="187" priority="512" operator="greaterThanOrEqual">
      <formula>$AA$328</formula>
    </cfRule>
  </conditionalFormatting>
  <conditionalFormatting sqref="AB165">
    <cfRule type="expression" priority="507" stopIfTrue="1">
      <formula>$V165=""</formula>
    </cfRule>
    <cfRule type="expression" priority="508" stopIfTrue="1">
      <formula>$V$329="Okay!"</formula>
    </cfRule>
    <cfRule type="cellIs" dxfId="186" priority="509" operator="greaterThanOrEqual">
      <formula>$AA$329</formula>
    </cfRule>
  </conditionalFormatting>
  <conditionalFormatting sqref="AB166">
    <cfRule type="expression" priority="504" stopIfTrue="1">
      <formula>$V166=""</formula>
    </cfRule>
    <cfRule type="expression" priority="505" stopIfTrue="1">
      <formula>$V$330="Okay!"</formula>
    </cfRule>
    <cfRule type="cellIs" dxfId="185" priority="506" operator="greaterThanOrEqual">
      <formula>$AA$330</formula>
    </cfRule>
  </conditionalFormatting>
  <conditionalFormatting sqref="AB167">
    <cfRule type="expression" priority="501" stopIfTrue="1">
      <formula>$V167=""</formula>
    </cfRule>
    <cfRule type="expression" priority="502" stopIfTrue="1">
      <formula>$V$331="Okay!"</formula>
    </cfRule>
    <cfRule type="cellIs" dxfId="184" priority="503" operator="greaterThanOrEqual">
      <formula>$AA$331</formula>
    </cfRule>
  </conditionalFormatting>
  <conditionalFormatting sqref="AB168">
    <cfRule type="expression" priority="498" stopIfTrue="1">
      <formula>$V168=""</formula>
    </cfRule>
    <cfRule type="expression" priority="499" stopIfTrue="1">
      <formula>$V$332="Okay!"</formula>
    </cfRule>
    <cfRule type="cellIs" dxfId="183" priority="500" operator="greaterThanOrEqual">
      <formula>$AA$332</formula>
    </cfRule>
  </conditionalFormatting>
  <conditionalFormatting sqref="AB169">
    <cfRule type="expression" priority="495" stopIfTrue="1">
      <formula>$V169=""</formula>
    </cfRule>
    <cfRule type="expression" priority="496" stopIfTrue="1">
      <formula>$V$333="Okay!"</formula>
    </cfRule>
    <cfRule type="cellIs" dxfId="182" priority="497" operator="greaterThanOrEqual">
      <formula>$AA$333</formula>
    </cfRule>
  </conditionalFormatting>
  <conditionalFormatting sqref="AB170">
    <cfRule type="expression" priority="492" stopIfTrue="1">
      <formula>$V170=""</formula>
    </cfRule>
    <cfRule type="expression" priority="493" stopIfTrue="1">
      <formula>$V$334="Okay!"</formula>
    </cfRule>
    <cfRule type="cellIs" dxfId="181" priority="494" operator="greaterThanOrEqual">
      <formula>$AA$334</formula>
    </cfRule>
  </conditionalFormatting>
  <conditionalFormatting sqref="AB171">
    <cfRule type="expression" priority="489" stopIfTrue="1">
      <formula>$V171=""</formula>
    </cfRule>
    <cfRule type="expression" priority="490" stopIfTrue="1">
      <formula>$V$335="Okay!"</formula>
    </cfRule>
    <cfRule type="cellIs" dxfId="180" priority="491" operator="greaterThanOrEqual">
      <formula>$AA$335</formula>
    </cfRule>
  </conditionalFormatting>
  <conditionalFormatting sqref="AB172">
    <cfRule type="expression" priority="486" stopIfTrue="1">
      <formula>$V172=""</formula>
    </cfRule>
    <cfRule type="expression" priority="487" stopIfTrue="1">
      <formula>$V$336="Okay!"</formula>
    </cfRule>
    <cfRule type="cellIs" dxfId="179" priority="488" operator="greaterThanOrEqual">
      <formula>$AA$336</formula>
    </cfRule>
  </conditionalFormatting>
  <conditionalFormatting sqref="AB173">
    <cfRule type="expression" priority="483" stopIfTrue="1">
      <formula>$V173=""</formula>
    </cfRule>
    <cfRule type="expression" priority="484" stopIfTrue="1">
      <formula>$V$337="Okay!"</formula>
    </cfRule>
    <cfRule type="cellIs" dxfId="178" priority="485" operator="greaterThanOrEqual">
      <formula>$AA$337</formula>
    </cfRule>
  </conditionalFormatting>
  <conditionalFormatting sqref="AB174">
    <cfRule type="expression" priority="480" stopIfTrue="1">
      <formula>$V174=""</formula>
    </cfRule>
    <cfRule type="expression" priority="481" stopIfTrue="1">
      <formula>$V$338="Okay!"</formula>
    </cfRule>
    <cfRule type="cellIs" dxfId="177" priority="482" operator="greaterThanOrEqual">
      <formula>$AA$338</formula>
    </cfRule>
  </conditionalFormatting>
  <conditionalFormatting sqref="AB175">
    <cfRule type="expression" priority="477" stopIfTrue="1">
      <formula>$V175=""</formula>
    </cfRule>
    <cfRule type="expression" priority="478" stopIfTrue="1">
      <formula>$V$339="Okay!"</formula>
    </cfRule>
    <cfRule type="cellIs" dxfId="176" priority="479" operator="greaterThanOrEqual">
      <formula>$AA$339</formula>
    </cfRule>
  </conditionalFormatting>
  <conditionalFormatting sqref="AB176">
    <cfRule type="expression" priority="474" stopIfTrue="1">
      <formula>$V176=""</formula>
    </cfRule>
    <cfRule type="expression" priority="475" stopIfTrue="1">
      <formula>$V$340="Okay!"</formula>
    </cfRule>
    <cfRule type="cellIs" dxfId="175" priority="476" operator="greaterThanOrEqual">
      <formula>$AA$340</formula>
    </cfRule>
  </conditionalFormatting>
  <conditionalFormatting sqref="AB177">
    <cfRule type="expression" priority="471" stopIfTrue="1">
      <formula>$V177=""</formula>
    </cfRule>
    <cfRule type="expression" priority="472" stopIfTrue="1">
      <formula>$V$341="Okay!"</formula>
    </cfRule>
    <cfRule type="cellIs" dxfId="174" priority="473" operator="greaterThanOrEqual">
      <formula>$AA$341</formula>
    </cfRule>
  </conditionalFormatting>
  <conditionalFormatting sqref="AB178">
    <cfRule type="expression" priority="468" stopIfTrue="1">
      <formula>$V178=""</formula>
    </cfRule>
    <cfRule type="expression" priority="469" stopIfTrue="1">
      <formula>$V$342="Okay!"</formula>
    </cfRule>
    <cfRule type="cellIs" dxfId="173" priority="470" operator="greaterThanOrEqual">
      <formula>$AA$342</formula>
    </cfRule>
  </conditionalFormatting>
  <conditionalFormatting sqref="AB179">
    <cfRule type="expression" priority="465" stopIfTrue="1">
      <formula>$V179=""</formula>
    </cfRule>
    <cfRule type="expression" priority="466" stopIfTrue="1">
      <formula>$V$325="Okay!"</formula>
    </cfRule>
    <cfRule type="cellIs" dxfId="172" priority="467" operator="greaterThanOrEqual">
      <formula>$AA$325</formula>
    </cfRule>
  </conditionalFormatting>
  <conditionalFormatting sqref="AB180">
    <cfRule type="expression" priority="462" stopIfTrue="1">
      <formula>$V180=""</formula>
    </cfRule>
    <cfRule type="expression" priority="463" stopIfTrue="1">
      <formula>$V$326="Okay!"</formula>
    </cfRule>
    <cfRule type="cellIs" dxfId="171" priority="464" operator="greaterThanOrEqual">
      <formula>$AA$326</formula>
    </cfRule>
  </conditionalFormatting>
  <conditionalFormatting sqref="AB181">
    <cfRule type="expression" priority="459" stopIfTrue="1">
      <formula>$V181=""</formula>
    </cfRule>
    <cfRule type="expression" priority="460" stopIfTrue="1">
      <formula>$V$327="Okay!"</formula>
    </cfRule>
    <cfRule type="cellIs" dxfId="170" priority="461" operator="greaterThanOrEqual">
      <formula>$AA$327</formula>
    </cfRule>
  </conditionalFormatting>
  <conditionalFormatting sqref="AB182">
    <cfRule type="expression" priority="456" stopIfTrue="1">
      <formula>$V182=""</formula>
    </cfRule>
    <cfRule type="expression" priority="457" stopIfTrue="1">
      <formula>$V$328="Okay!"</formula>
    </cfRule>
    <cfRule type="cellIs" dxfId="169" priority="458" operator="greaterThanOrEqual">
      <formula>$AA$328</formula>
    </cfRule>
  </conditionalFormatting>
  <conditionalFormatting sqref="AB183">
    <cfRule type="expression" priority="453" stopIfTrue="1">
      <formula>$V183=""</formula>
    </cfRule>
    <cfRule type="expression" priority="454" stopIfTrue="1">
      <formula>$V$329="Okay!"</formula>
    </cfRule>
    <cfRule type="cellIs" dxfId="168" priority="455" operator="greaterThanOrEqual">
      <formula>$AA$329</formula>
    </cfRule>
  </conditionalFormatting>
  <conditionalFormatting sqref="AB184">
    <cfRule type="expression" priority="450" stopIfTrue="1">
      <formula>$V184=""</formula>
    </cfRule>
    <cfRule type="expression" priority="451" stopIfTrue="1">
      <formula>$V$330="Okay!"</formula>
    </cfRule>
    <cfRule type="cellIs" dxfId="167" priority="452" operator="greaterThanOrEqual">
      <formula>$AA$330</formula>
    </cfRule>
  </conditionalFormatting>
  <conditionalFormatting sqref="AB185">
    <cfRule type="expression" priority="447" stopIfTrue="1">
      <formula>$V185=""</formula>
    </cfRule>
    <cfRule type="expression" priority="448" stopIfTrue="1">
      <formula>$V$331="Okay!"</formula>
    </cfRule>
    <cfRule type="cellIs" dxfId="166" priority="449" operator="greaterThanOrEqual">
      <formula>$AA$331</formula>
    </cfRule>
  </conditionalFormatting>
  <conditionalFormatting sqref="AB186">
    <cfRule type="expression" priority="444" stopIfTrue="1">
      <formula>$V186=""</formula>
    </cfRule>
    <cfRule type="expression" priority="445" stopIfTrue="1">
      <formula>$V$332="Okay!"</formula>
    </cfRule>
    <cfRule type="cellIs" dxfId="165" priority="446" operator="greaterThanOrEqual">
      <formula>$AA$332</formula>
    </cfRule>
  </conditionalFormatting>
  <conditionalFormatting sqref="AB187">
    <cfRule type="expression" priority="441" stopIfTrue="1">
      <formula>$V187=""</formula>
    </cfRule>
    <cfRule type="expression" priority="442" stopIfTrue="1">
      <formula>$V$333="Okay!"</formula>
    </cfRule>
    <cfRule type="cellIs" dxfId="164" priority="443" operator="greaterThanOrEqual">
      <formula>$AA$333</formula>
    </cfRule>
  </conditionalFormatting>
  <conditionalFormatting sqref="AB188">
    <cfRule type="expression" priority="438" stopIfTrue="1">
      <formula>$V188=""</formula>
    </cfRule>
    <cfRule type="expression" priority="439" stopIfTrue="1">
      <formula>$V$334="Okay!"</formula>
    </cfRule>
    <cfRule type="cellIs" dxfId="163" priority="440" operator="greaterThanOrEqual">
      <formula>$AA$334</formula>
    </cfRule>
  </conditionalFormatting>
  <conditionalFormatting sqref="AB189">
    <cfRule type="expression" priority="435" stopIfTrue="1">
      <formula>$V189=""</formula>
    </cfRule>
    <cfRule type="expression" priority="436" stopIfTrue="1">
      <formula>$V$335="Okay!"</formula>
    </cfRule>
    <cfRule type="cellIs" dxfId="162" priority="437" operator="greaterThanOrEqual">
      <formula>$AA$335</formula>
    </cfRule>
  </conditionalFormatting>
  <conditionalFormatting sqref="AB190">
    <cfRule type="expression" priority="432" stopIfTrue="1">
      <formula>$V190=""</formula>
    </cfRule>
    <cfRule type="expression" priority="433" stopIfTrue="1">
      <formula>$V$336="Okay!"</formula>
    </cfRule>
    <cfRule type="cellIs" dxfId="161" priority="434" operator="greaterThanOrEqual">
      <formula>$AA$336</formula>
    </cfRule>
  </conditionalFormatting>
  <conditionalFormatting sqref="AB191">
    <cfRule type="expression" priority="429" stopIfTrue="1">
      <formula>$V191=""</formula>
    </cfRule>
    <cfRule type="expression" priority="430" stopIfTrue="1">
      <formula>$V$337="Okay!"</formula>
    </cfRule>
    <cfRule type="cellIs" dxfId="160" priority="431" operator="greaterThanOrEqual">
      <formula>$AA$337</formula>
    </cfRule>
  </conditionalFormatting>
  <conditionalFormatting sqref="AB192">
    <cfRule type="expression" priority="426" stopIfTrue="1">
      <formula>$V192=""</formula>
    </cfRule>
    <cfRule type="expression" priority="427" stopIfTrue="1">
      <formula>$V$338="Okay!"</formula>
    </cfRule>
    <cfRule type="cellIs" dxfId="159" priority="428" operator="greaterThanOrEqual">
      <formula>$AA$338</formula>
    </cfRule>
  </conditionalFormatting>
  <conditionalFormatting sqref="AB193">
    <cfRule type="expression" priority="423" stopIfTrue="1">
      <formula>$V193=""</formula>
    </cfRule>
    <cfRule type="expression" priority="424" stopIfTrue="1">
      <formula>$V$339="Okay!"</formula>
    </cfRule>
    <cfRule type="cellIs" dxfId="158" priority="425" operator="greaterThanOrEqual">
      <formula>$AA$339</formula>
    </cfRule>
  </conditionalFormatting>
  <conditionalFormatting sqref="AB194">
    <cfRule type="expression" priority="420" stopIfTrue="1">
      <formula>$V194=""</formula>
    </cfRule>
    <cfRule type="expression" priority="421" stopIfTrue="1">
      <formula>$V$340="Okay!"</formula>
    </cfRule>
    <cfRule type="cellIs" dxfId="157" priority="422" operator="greaterThanOrEqual">
      <formula>$AA$340</formula>
    </cfRule>
  </conditionalFormatting>
  <conditionalFormatting sqref="AB195">
    <cfRule type="expression" priority="417" stopIfTrue="1">
      <formula>$V195=""</formula>
    </cfRule>
    <cfRule type="expression" priority="418" stopIfTrue="1">
      <formula>$V$341="Okay!"</formula>
    </cfRule>
    <cfRule type="cellIs" dxfId="156" priority="419" operator="greaterThanOrEqual">
      <formula>$AA$341</formula>
    </cfRule>
  </conditionalFormatting>
  <conditionalFormatting sqref="AB196">
    <cfRule type="expression" priority="414" stopIfTrue="1">
      <formula>$V196=""</formula>
    </cfRule>
    <cfRule type="expression" priority="415" stopIfTrue="1">
      <formula>$V$342="Okay!"</formula>
    </cfRule>
    <cfRule type="cellIs" dxfId="155" priority="416" operator="greaterThanOrEqual">
      <formula>$AA$342</formula>
    </cfRule>
  </conditionalFormatting>
  <conditionalFormatting sqref="AB197">
    <cfRule type="expression" priority="411" stopIfTrue="1">
      <formula>$V197=""</formula>
    </cfRule>
    <cfRule type="expression" priority="412" stopIfTrue="1">
      <formula>$V$325="Okay!"</formula>
    </cfRule>
    <cfRule type="cellIs" dxfId="154" priority="413" operator="greaterThanOrEqual">
      <formula>$AA$325</formula>
    </cfRule>
  </conditionalFormatting>
  <conditionalFormatting sqref="AB198">
    <cfRule type="expression" priority="408" stopIfTrue="1">
      <formula>$V198=""</formula>
    </cfRule>
    <cfRule type="expression" priority="409" stopIfTrue="1">
      <formula>$V$326="Okay!"</formula>
    </cfRule>
    <cfRule type="cellIs" dxfId="153" priority="410" operator="greaterThanOrEqual">
      <formula>$AA$326</formula>
    </cfRule>
  </conditionalFormatting>
  <conditionalFormatting sqref="AB199">
    <cfRule type="expression" priority="405" stopIfTrue="1">
      <formula>$V199=""</formula>
    </cfRule>
    <cfRule type="expression" priority="406" stopIfTrue="1">
      <formula>$V$327="Okay!"</formula>
    </cfRule>
    <cfRule type="cellIs" dxfId="152" priority="407" operator="greaterThanOrEqual">
      <formula>$AA$327</formula>
    </cfRule>
  </conditionalFormatting>
  <conditionalFormatting sqref="AB200">
    <cfRule type="expression" priority="402" stopIfTrue="1">
      <formula>$V200=""</formula>
    </cfRule>
    <cfRule type="expression" priority="403" stopIfTrue="1">
      <formula>$V$328="Okay!"</formula>
    </cfRule>
    <cfRule type="cellIs" dxfId="151" priority="404" operator="greaterThanOrEqual">
      <formula>$AA$328</formula>
    </cfRule>
  </conditionalFormatting>
  <conditionalFormatting sqref="AB201">
    <cfRule type="expression" priority="399" stopIfTrue="1">
      <formula>$V201=""</formula>
    </cfRule>
    <cfRule type="expression" priority="400" stopIfTrue="1">
      <formula>$V$329="Okay!"</formula>
    </cfRule>
    <cfRule type="cellIs" dxfId="150" priority="401" operator="greaterThanOrEqual">
      <formula>$AA$329</formula>
    </cfRule>
  </conditionalFormatting>
  <conditionalFormatting sqref="AB202">
    <cfRule type="expression" priority="396" stopIfTrue="1">
      <formula>$V202=""</formula>
    </cfRule>
    <cfRule type="expression" priority="397" stopIfTrue="1">
      <formula>$V$330="Okay!"</formula>
    </cfRule>
    <cfRule type="cellIs" dxfId="149" priority="398" operator="greaterThanOrEqual">
      <formula>$AA$330</formula>
    </cfRule>
  </conditionalFormatting>
  <conditionalFormatting sqref="AB203">
    <cfRule type="expression" priority="393" stopIfTrue="1">
      <formula>$V203=""</formula>
    </cfRule>
    <cfRule type="expression" priority="394" stopIfTrue="1">
      <formula>$V$331="Okay!"</formula>
    </cfRule>
    <cfRule type="cellIs" dxfId="148" priority="395" operator="greaterThanOrEqual">
      <formula>$AA$331</formula>
    </cfRule>
  </conditionalFormatting>
  <conditionalFormatting sqref="AB204">
    <cfRule type="expression" priority="390" stopIfTrue="1">
      <formula>$V204=""</formula>
    </cfRule>
    <cfRule type="expression" priority="391" stopIfTrue="1">
      <formula>$V$332="Okay!"</formula>
    </cfRule>
    <cfRule type="cellIs" dxfId="147" priority="392" operator="greaterThanOrEqual">
      <formula>$AA$332</formula>
    </cfRule>
  </conditionalFormatting>
  <conditionalFormatting sqref="AB205">
    <cfRule type="expression" priority="387" stopIfTrue="1">
      <formula>$V205=""</formula>
    </cfRule>
    <cfRule type="expression" priority="388" stopIfTrue="1">
      <formula>$V$333="Okay!"</formula>
    </cfRule>
    <cfRule type="cellIs" dxfId="146" priority="389" operator="greaterThanOrEqual">
      <formula>$AA$333</formula>
    </cfRule>
  </conditionalFormatting>
  <conditionalFormatting sqref="AB206">
    <cfRule type="expression" priority="384" stopIfTrue="1">
      <formula>$V206=""</formula>
    </cfRule>
    <cfRule type="expression" priority="385" stopIfTrue="1">
      <formula>$V$334="Okay!"</formula>
    </cfRule>
    <cfRule type="cellIs" dxfId="145" priority="386" operator="greaterThanOrEqual">
      <formula>$AA$334</formula>
    </cfRule>
  </conditionalFormatting>
  <conditionalFormatting sqref="AB207">
    <cfRule type="expression" priority="381" stopIfTrue="1">
      <formula>$V207=""</formula>
    </cfRule>
    <cfRule type="expression" priority="382" stopIfTrue="1">
      <formula>$V$335="Okay!"</formula>
    </cfRule>
    <cfRule type="cellIs" dxfId="144" priority="383" operator="greaterThanOrEqual">
      <formula>$AA$335</formula>
    </cfRule>
  </conditionalFormatting>
  <conditionalFormatting sqref="AB208">
    <cfRule type="expression" priority="378" stopIfTrue="1">
      <formula>$V208=""</formula>
    </cfRule>
    <cfRule type="expression" priority="379" stopIfTrue="1">
      <formula>$V$336="Okay!"</formula>
    </cfRule>
    <cfRule type="cellIs" dxfId="143" priority="380" operator="greaterThanOrEqual">
      <formula>$AA$336</formula>
    </cfRule>
  </conditionalFormatting>
  <conditionalFormatting sqref="AB209">
    <cfRule type="expression" priority="375" stopIfTrue="1">
      <formula>$V209=""</formula>
    </cfRule>
    <cfRule type="expression" priority="376" stopIfTrue="1">
      <formula>$V$337="Okay!"</formula>
    </cfRule>
    <cfRule type="cellIs" dxfId="142" priority="377" operator="greaterThanOrEqual">
      <formula>$AA$337</formula>
    </cfRule>
  </conditionalFormatting>
  <conditionalFormatting sqref="AB210">
    <cfRule type="expression" priority="372" stopIfTrue="1">
      <formula>$V210=""</formula>
    </cfRule>
    <cfRule type="expression" priority="373" stopIfTrue="1">
      <formula>$V$338="Okay!"</formula>
    </cfRule>
    <cfRule type="cellIs" dxfId="141" priority="374" operator="greaterThanOrEqual">
      <formula>$AA$338</formula>
    </cfRule>
  </conditionalFormatting>
  <conditionalFormatting sqref="AB211">
    <cfRule type="expression" priority="369" stopIfTrue="1">
      <formula>$V211=""</formula>
    </cfRule>
    <cfRule type="expression" priority="370" stopIfTrue="1">
      <formula>$V$339="Okay!"</formula>
    </cfRule>
    <cfRule type="cellIs" dxfId="140" priority="371" operator="greaterThanOrEqual">
      <formula>$AA$339</formula>
    </cfRule>
  </conditionalFormatting>
  <conditionalFormatting sqref="AB212">
    <cfRule type="expression" priority="366" stopIfTrue="1">
      <formula>$V212=""</formula>
    </cfRule>
    <cfRule type="expression" priority="367" stopIfTrue="1">
      <formula>$V$340="Okay!"</formula>
    </cfRule>
    <cfRule type="cellIs" dxfId="139" priority="368" operator="greaterThanOrEqual">
      <formula>$AA$340</formula>
    </cfRule>
  </conditionalFormatting>
  <conditionalFormatting sqref="AB213">
    <cfRule type="expression" priority="363" stopIfTrue="1">
      <formula>$V213=""</formula>
    </cfRule>
    <cfRule type="expression" priority="364" stopIfTrue="1">
      <formula>$V$341="Okay!"</formula>
    </cfRule>
    <cfRule type="cellIs" dxfId="138" priority="365" operator="greaterThanOrEqual">
      <formula>$AA$341</formula>
    </cfRule>
  </conditionalFormatting>
  <conditionalFormatting sqref="AB214">
    <cfRule type="expression" priority="360" stopIfTrue="1">
      <formula>$V214=""</formula>
    </cfRule>
    <cfRule type="expression" priority="361" stopIfTrue="1">
      <formula>$V$342="Okay!"</formula>
    </cfRule>
    <cfRule type="cellIs" dxfId="137" priority="362" operator="greaterThanOrEqual">
      <formula>$AA$342</formula>
    </cfRule>
  </conditionalFormatting>
  <conditionalFormatting sqref="AB215">
    <cfRule type="expression" priority="357" stopIfTrue="1">
      <formula>$V215=""</formula>
    </cfRule>
    <cfRule type="expression" priority="358" stopIfTrue="1">
      <formula>$V$325="Okay!"</formula>
    </cfRule>
    <cfRule type="cellIs" dxfId="136" priority="359" operator="greaterThanOrEqual">
      <formula>$AA$325</formula>
    </cfRule>
  </conditionalFormatting>
  <conditionalFormatting sqref="AB216">
    <cfRule type="expression" priority="354" stopIfTrue="1">
      <formula>$V216=""</formula>
    </cfRule>
    <cfRule type="expression" priority="355" stopIfTrue="1">
      <formula>$V$326="Okay!"</formula>
    </cfRule>
    <cfRule type="cellIs" dxfId="135" priority="356" operator="greaterThanOrEqual">
      <formula>$AA$326</formula>
    </cfRule>
  </conditionalFormatting>
  <conditionalFormatting sqref="AB217">
    <cfRule type="expression" priority="351" stopIfTrue="1">
      <formula>$V217=""</formula>
    </cfRule>
    <cfRule type="expression" priority="352" stopIfTrue="1">
      <formula>$V$327="Okay!"</formula>
    </cfRule>
    <cfRule type="cellIs" dxfId="134" priority="353" operator="greaterThanOrEqual">
      <formula>$AA$327</formula>
    </cfRule>
  </conditionalFormatting>
  <conditionalFormatting sqref="AB218">
    <cfRule type="expression" priority="348" stopIfTrue="1">
      <formula>$V218=""</formula>
    </cfRule>
    <cfRule type="expression" priority="349" stopIfTrue="1">
      <formula>$V$328="Okay!"</formula>
    </cfRule>
    <cfRule type="cellIs" dxfId="133" priority="350" operator="greaterThanOrEqual">
      <formula>$AA$328</formula>
    </cfRule>
  </conditionalFormatting>
  <conditionalFormatting sqref="AB219">
    <cfRule type="expression" priority="345" stopIfTrue="1">
      <formula>$V219=""</formula>
    </cfRule>
    <cfRule type="expression" priority="346" stopIfTrue="1">
      <formula>$V$329="Okay!"</formula>
    </cfRule>
    <cfRule type="cellIs" dxfId="132" priority="347" operator="greaterThanOrEqual">
      <formula>$AA$329</formula>
    </cfRule>
  </conditionalFormatting>
  <conditionalFormatting sqref="AB220">
    <cfRule type="expression" priority="342" stopIfTrue="1">
      <formula>$V220=""</formula>
    </cfRule>
    <cfRule type="expression" priority="343" stopIfTrue="1">
      <formula>$V$330="Okay!"</formula>
    </cfRule>
    <cfRule type="cellIs" dxfId="131" priority="344" operator="greaterThanOrEqual">
      <formula>$AA$330</formula>
    </cfRule>
  </conditionalFormatting>
  <conditionalFormatting sqref="AB221">
    <cfRule type="expression" priority="339" stopIfTrue="1">
      <formula>$V221=""</formula>
    </cfRule>
    <cfRule type="expression" priority="340" stopIfTrue="1">
      <formula>$V$331="Okay!"</formula>
    </cfRule>
    <cfRule type="cellIs" dxfId="130" priority="341" operator="greaterThanOrEqual">
      <formula>$AA$331</formula>
    </cfRule>
  </conditionalFormatting>
  <conditionalFormatting sqref="AB222">
    <cfRule type="expression" priority="336" stopIfTrue="1">
      <formula>$V222=""</formula>
    </cfRule>
    <cfRule type="expression" priority="337" stopIfTrue="1">
      <formula>$V$332="Okay!"</formula>
    </cfRule>
    <cfRule type="cellIs" dxfId="129" priority="338" operator="greaterThanOrEqual">
      <formula>$AA$332</formula>
    </cfRule>
  </conditionalFormatting>
  <conditionalFormatting sqref="AB223">
    <cfRule type="expression" priority="333" stopIfTrue="1">
      <formula>$V223=""</formula>
    </cfRule>
    <cfRule type="expression" priority="334" stopIfTrue="1">
      <formula>$V$333="Okay!"</formula>
    </cfRule>
    <cfRule type="cellIs" dxfId="128" priority="335" operator="greaterThanOrEqual">
      <formula>$AA$333</formula>
    </cfRule>
  </conditionalFormatting>
  <conditionalFormatting sqref="AB224">
    <cfRule type="expression" priority="330" stopIfTrue="1">
      <formula>$V224=""</formula>
    </cfRule>
    <cfRule type="expression" priority="331" stopIfTrue="1">
      <formula>$V$334="Okay!"</formula>
    </cfRule>
    <cfRule type="cellIs" dxfId="127" priority="332" operator="greaterThanOrEqual">
      <formula>$AA$334</formula>
    </cfRule>
  </conditionalFormatting>
  <conditionalFormatting sqref="AB225">
    <cfRule type="expression" priority="327" stopIfTrue="1">
      <formula>$V225=""</formula>
    </cfRule>
    <cfRule type="expression" priority="328" stopIfTrue="1">
      <formula>$V$335="Okay!"</formula>
    </cfRule>
    <cfRule type="cellIs" dxfId="126" priority="329" operator="greaterThanOrEqual">
      <formula>$AA$335</formula>
    </cfRule>
  </conditionalFormatting>
  <conditionalFormatting sqref="AB226">
    <cfRule type="expression" priority="324" stopIfTrue="1">
      <formula>$V226=""</formula>
    </cfRule>
    <cfRule type="expression" priority="325" stopIfTrue="1">
      <formula>$V$336="Okay!"</formula>
    </cfRule>
    <cfRule type="cellIs" dxfId="125" priority="326" operator="greaterThanOrEqual">
      <formula>$AA$336</formula>
    </cfRule>
  </conditionalFormatting>
  <conditionalFormatting sqref="AB227">
    <cfRule type="expression" priority="321" stopIfTrue="1">
      <formula>$V227=""</formula>
    </cfRule>
    <cfRule type="expression" priority="322" stopIfTrue="1">
      <formula>$V$337="Okay!"</formula>
    </cfRule>
    <cfRule type="cellIs" dxfId="124" priority="323" operator="greaterThanOrEqual">
      <formula>$AA$337</formula>
    </cfRule>
  </conditionalFormatting>
  <conditionalFormatting sqref="AB228">
    <cfRule type="expression" priority="318" stopIfTrue="1">
      <formula>$V228=""</formula>
    </cfRule>
    <cfRule type="expression" priority="319" stopIfTrue="1">
      <formula>$V$338="Okay!"</formula>
    </cfRule>
    <cfRule type="cellIs" dxfId="123" priority="320" operator="greaterThanOrEqual">
      <formula>$AA$338</formula>
    </cfRule>
  </conditionalFormatting>
  <conditionalFormatting sqref="AB229">
    <cfRule type="expression" priority="315" stopIfTrue="1">
      <formula>$V229=""</formula>
    </cfRule>
    <cfRule type="expression" priority="316" stopIfTrue="1">
      <formula>$V$339="Okay!"</formula>
    </cfRule>
    <cfRule type="cellIs" dxfId="122" priority="317" operator="greaterThanOrEqual">
      <formula>$AA$339</formula>
    </cfRule>
  </conditionalFormatting>
  <conditionalFormatting sqref="AB230">
    <cfRule type="expression" priority="312" stopIfTrue="1">
      <formula>$V230=""</formula>
    </cfRule>
    <cfRule type="expression" priority="313" stopIfTrue="1">
      <formula>$V$340="Okay!"</formula>
    </cfRule>
    <cfRule type="cellIs" dxfId="121" priority="314" operator="greaterThanOrEqual">
      <formula>$AA$340</formula>
    </cfRule>
  </conditionalFormatting>
  <conditionalFormatting sqref="AB231">
    <cfRule type="expression" priority="309" stopIfTrue="1">
      <formula>$V231=""</formula>
    </cfRule>
    <cfRule type="expression" priority="310" stopIfTrue="1">
      <formula>$V$341="Okay!"</formula>
    </cfRule>
    <cfRule type="cellIs" dxfId="120" priority="311" operator="greaterThanOrEqual">
      <formula>$AA$341</formula>
    </cfRule>
  </conditionalFormatting>
  <conditionalFormatting sqref="AB232">
    <cfRule type="expression" priority="306" stopIfTrue="1">
      <formula>$V232=""</formula>
    </cfRule>
    <cfRule type="expression" priority="307" stopIfTrue="1">
      <formula>$V$342="Okay!"</formula>
    </cfRule>
    <cfRule type="cellIs" dxfId="119" priority="308" operator="greaterThanOrEqual">
      <formula>$AA$342</formula>
    </cfRule>
  </conditionalFormatting>
  <conditionalFormatting sqref="AB233">
    <cfRule type="expression" priority="303" stopIfTrue="1">
      <formula>$V233=""</formula>
    </cfRule>
    <cfRule type="expression" priority="304" stopIfTrue="1">
      <formula>$V$325="Okay!"</formula>
    </cfRule>
    <cfRule type="cellIs" dxfId="118" priority="305" operator="greaterThanOrEqual">
      <formula>$AA$325</formula>
    </cfRule>
  </conditionalFormatting>
  <conditionalFormatting sqref="AB234">
    <cfRule type="expression" priority="300" stopIfTrue="1">
      <formula>$V234=""</formula>
    </cfRule>
    <cfRule type="expression" priority="301" stopIfTrue="1">
      <formula>$V$326="Okay!"</formula>
    </cfRule>
    <cfRule type="cellIs" dxfId="117" priority="302" operator="greaterThanOrEqual">
      <formula>$AA$326</formula>
    </cfRule>
  </conditionalFormatting>
  <conditionalFormatting sqref="AB235">
    <cfRule type="expression" priority="297" stopIfTrue="1">
      <formula>$V235=""</formula>
    </cfRule>
    <cfRule type="expression" priority="298" stopIfTrue="1">
      <formula>$V$327="Okay!"</formula>
    </cfRule>
    <cfRule type="cellIs" dxfId="116" priority="299" operator="greaterThanOrEqual">
      <formula>$AA$327</formula>
    </cfRule>
  </conditionalFormatting>
  <conditionalFormatting sqref="AB236">
    <cfRule type="expression" priority="294" stopIfTrue="1">
      <formula>$V236=""</formula>
    </cfRule>
    <cfRule type="expression" priority="295" stopIfTrue="1">
      <formula>$V$328="Okay!"</formula>
    </cfRule>
    <cfRule type="cellIs" dxfId="115" priority="296" operator="greaterThanOrEqual">
      <formula>$AA$328</formula>
    </cfRule>
  </conditionalFormatting>
  <conditionalFormatting sqref="AB237">
    <cfRule type="expression" priority="291" stopIfTrue="1">
      <formula>$V237=""</formula>
    </cfRule>
    <cfRule type="expression" priority="292" stopIfTrue="1">
      <formula>$V$329="Okay!"</formula>
    </cfRule>
    <cfRule type="cellIs" dxfId="114" priority="293" operator="greaterThanOrEqual">
      <formula>$AA$329</formula>
    </cfRule>
  </conditionalFormatting>
  <conditionalFormatting sqref="AB238">
    <cfRule type="expression" priority="288" stopIfTrue="1">
      <formula>$V238=""</formula>
    </cfRule>
    <cfRule type="expression" priority="289" stopIfTrue="1">
      <formula>$V$330="Okay!"</formula>
    </cfRule>
    <cfRule type="cellIs" dxfId="113" priority="290" operator="greaterThanOrEqual">
      <formula>$AA$330</formula>
    </cfRule>
  </conditionalFormatting>
  <conditionalFormatting sqref="AB239">
    <cfRule type="expression" priority="285" stopIfTrue="1">
      <formula>$V239=""</formula>
    </cfRule>
    <cfRule type="expression" priority="286" stopIfTrue="1">
      <formula>$V$331="Okay!"</formula>
    </cfRule>
    <cfRule type="cellIs" dxfId="112" priority="287" operator="greaterThanOrEqual">
      <formula>$AA$331</formula>
    </cfRule>
  </conditionalFormatting>
  <conditionalFormatting sqref="AB240">
    <cfRule type="expression" priority="282" stopIfTrue="1">
      <formula>$V240=""</formula>
    </cfRule>
    <cfRule type="expression" priority="283" stopIfTrue="1">
      <formula>$V$332="Okay!"</formula>
    </cfRule>
    <cfRule type="cellIs" dxfId="111" priority="284" operator="greaterThanOrEqual">
      <formula>$AA$332</formula>
    </cfRule>
  </conditionalFormatting>
  <conditionalFormatting sqref="AB241">
    <cfRule type="expression" priority="279" stopIfTrue="1">
      <formula>$V241=""</formula>
    </cfRule>
    <cfRule type="expression" priority="280" stopIfTrue="1">
      <formula>$V$333="Okay!"</formula>
    </cfRule>
    <cfRule type="cellIs" dxfId="110" priority="281" operator="greaterThanOrEqual">
      <formula>$AA$333</formula>
    </cfRule>
  </conditionalFormatting>
  <conditionalFormatting sqref="AB242">
    <cfRule type="expression" priority="276" stopIfTrue="1">
      <formula>$V242=""</formula>
    </cfRule>
    <cfRule type="expression" priority="277" stopIfTrue="1">
      <formula>$V$334="Okay!"</formula>
    </cfRule>
    <cfRule type="cellIs" dxfId="109" priority="278" operator="greaterThanOrEqual">
      <formula>$AA$334</formula>
    </cfRule>
  </conditionalFormatting>
  <conditionalFormatting sqref="AB243">
    <cfRule type="expression" priority="273" stopIfTrue="1">
      <formula>$V243=""</formula>
    </cfRule>
    <cfRule type="expression" priority="274" stopIfTrue="1">
      <formula>$V$335="Okay!"</formula>
    </cfRule>
    <cfRule type="cellIs" dxfId="108" priority="275" operator="greaterThanOrEqual">
      <formula>$AA$335</formula>
    </cfRule>
  </conditionalFormatting>
  <conditionalFormatting sqref="AB244">
    <cfRule type="expression" priority="270" stopIfTrue="1">
      <formula>$V244=""</formula>
    </cfRule>
    <cfRule type="expression" priority="271" stopIfTrue="1">
      <formula>$V$336="Okay!"</formula>
    </cfRule>
    <cfRule type="cellIs" dxfId="107" priority="272" operator="greaterThanOrEqual">
      <formula>$AA$336</formula>
    </cfRule>
  </conditionalFormatting>
  <conditionalFormatting sqref="AB245">
    <cfRule type="expression" priority="267" stopIfTrue="1">
      <formula>$V245=""</formula>
    </cfRule>
    <cfRule type="expression" priority="268" stopIfTrue="1">
      <formula>$V$337="Okay!"</formula>
    </cfRule>
    <cfRule type="cellIs" dxfId="106" priority="269" operator="greaterThanOrEqual">
      <formula>$AA$337</formula>
    </cfRule>
  </conditionalFormatting>
  <conditionalFormatting sqref="AB246">
    <cfRule type="expression" priority="264" stopIfTrue="1">
      <formula>$V246=""</formula>
    </cfRule>
    <cfRule type="expression" priority="265" stopIfTrue="1">
      <formula>$V$338="Okay!"</formula>
    </cfRule>
    <cfRule type="cellIs" dxfId="105" priority="266" operator="greaterThanOrEqual">
      <formula>$AA$338</formula>
    </cfRule>
  </conditionalFormatting>
  <conditionalFormatting sqref="AB247">
    <cfRule type="expression" priority="261" stopIfTrue="1">
      <formula>$V247=""</formula>
    </cfRule>
    <cfRule type="expression" priority="262" stopIfTrue="1">
      <formula>$V$339="Okay!"</formula>
    </cfRule>
    <cfRule type="cellIs" dxfId="104" priority="263" operator="greaterThanOrEqual">
      <formula>$AA$339</formula>
    </cfRule>
  </conditionalFormatting>
  <conditionalFormatting sqref="AB248">
    <cfRule type="expression" priority="258" stopIfTrue="1">
      <formula>$V248=""</formula>
    </cfRule>
    <cfRule type="expression" priority="259" stopIfTrue="1">
      <formula>$V$340="Okay!"</formula>
    </cfRule>
    <cfRule type="cellIs" dxfId="103" priority="260" operator="greaterThanOrEqual">
      <formula>$AA$340</formula>
    </cfRule>
  </conditionalFormatting>
  <conditionalFormatting sqref="AB249">
    <cfRule type="expression" priority="255" stopIfTrue="1">
      <formula>$V249=""</formula>
    </cfRule>
    <cfRule type="expression" priority="256" stopIfTrue="1">
      <formula>$V$341="Okay!"</formula>
    </cfRule>
    <cfRule type="cellIs" dxfId="102" priority="257" operator="greaterThanOrEqual">
      <formula>$AA$341</formula>
    </cfRule>
  </conditionalFormatting>
  <conditionalFormatting sqref="AB250">
    <cfRule type="expression" priority="252" stopIfTrue="1">
      <formula>$V250=""</formula>
    </cfRule>
    <cfRule type="expression" priority="253" stopIfTrue="1">
      <formula>$V$342="Okay!"</formula>
    </cfRule>
    <cfRule type="cellIs" dxfId="101" priority="254" operator="greaterThanOrEqual">
      <formula>$AA$342</formula>
    </cfRule>
  </conditionalFormatting>
  <conditionalFormatting sqref="AB251">
    <cfRule type="expression" priority="249" stopIfTrue="1">
      <formula>$V251=""</formula>
    </cfRule>
    <cfRule type="expression" priority="250" stopIfTrue="1">
      <formula>$V$325="Okay!"</formula>
    </cfRule>
    <cfRule type="cellIs" dxfId="100" priority="251" operator="greaterThanOrEqual">
      <formula>$AA$325</formula>
    </cfRule>
  </conditionalFormatting>
  <conditionalFormatting sqref="AB252">
    <cfRule type="expression" priority="246" stopIfTrue="1">
      <formula>$V252=""</formula>
    </cfRule>
    <cfRule type="expression" priority="247" stopIfTrue="1">
      <formula>$V$326="Okay!"</formula>
    </cfRule>
    <cfRule type="cellIs" dxfId="99" priority="248" operator="greaterThanOrEqual">
      <formula>$AA$326</formula>
    </cfRule>
  </conditionalFormatting>
  <conditionalFormatting sqref="AB253">
    <cfRule type="expression" priority="243" stopIfTrue="1">
      <formula>$V253=""</formula>
    </cfRule>
    <cfRule type="expression" priority="244" stopIfTrue="1">
      <formula>$V$327="Okay!"</formula>
    </cfRule>
    <cfRule type="cellIs" dxfId="98" priority="245" operator="greaterThanOrEqual">
      <formula>$AA$327</formula>
    </cfRule>
  </conditionalFormatting>
  <conditionalFormatting sqref="AB254">
    <cfRule type="expression" priority="240" stopIfTrue="1">
      <formula>$V254=""</formula>
    </cfRule>
    <cfRule type="expression" priority="241" stopIfTrue="1">
      <formula>$V$328="Okay!"</formula>
    </cfRule>
    <cfRule type="cellIs" dxfId="97" priority="242" operator="greaterThanOrEqual">
      <formula>$AA$328</formula>
    </cfRule>
  </conditionalFormatting>
  <conditionalFormatting sqref="AB255">
    <cfRule type="expression" priority="237" stopIfTrue="1">
      <formula>$V255=""</formula>
    </cfRule>
    <cfRule type="expression" priority="238" stopIfTrue="1">
      <formula>$V$329="Okay!"</formula>
    </cfRule>
    <cfRule type="cellIs" dxfId="96" priority="239" operator="greaterThanOrEqual">
      <formula>$AA$329</formula>
    </cfRule>
  </conditionalFormatting>
  <conditionalFormatting sqref="AB256">
    <cfRule type="expression" priority="234" stopIfTrue="1">
      <formula>$V256=""</formula>
    </cfRule>
    <cfRule type="expression" priority="235" stopIfTrue="1">
      <formula>$V$330="Okay!"</formula>
    </cfRule>
    <cfRule type="cellIs" dxfId="95" priority="236" operator="greaterThanOrEqual">
      <formula>$AA$330</formula>
    </cfRule>
  </conditionalFormatting>
  <conditionalFormatting sqref="AB257">
    <cfRule type="expression" priority="231" stopIfTrue="1">
      <formula>$V257=""</formula>
    </cfRule>
    <cfRule type="expression" priority="232" stopIfTrue="1">
      <formula>$V$331="Okay!"</formula>
    </cfRule>
    <cfRule type="cellIs" dxfId="94" priority="233" operator="greaterThanOrEqual">
      <formula>$AA$331</formula>
    </cfRule>
  </conditionalFormatting>
  <conditionalFormatting sqref="AB258">
    <cfRule type="expression" priority="228" stopIfTrue="1">
      <formula>$V258=""</formula>
    </cfRule>
    <cfRule type="expression" priority="229" stopIfTrue="1">
      <formula>$V$332="Okay!"</formula>
    </cfRule>
    <cfRule type="cellIs" dxfId="93" priority="230" operator="greaterThanOrEqual">
      <formula>$AA$332</formula>
    </cfRule>
  </conditionalFormatting>
  <conditionalFormatting sqref="AB259">
    <cfRule type="expression" priority="225" stopIfTrue="1">
      <formula>$V259=""</formula>
    </cfRule>
    <cfRule type="expression" priority="226" stopIfTrue="1">
      <formula>$V$333="Okay!"</formula>
    </cfRule>
    <cfRule type="cellIs" dxfId="92" priority="227" operator="greaterThanOrEqual">
      <formula>$AA$333</formula>
    </cfRule>
  </conditionalFormatting>
  <conditionalFormatting sqref="AB260">
    <cfRule type="expression" priority="222" stopIfTrue="1">
      <formula>$V260=""</formula>
    </cfRule>
    <cfRule type="expression" priority="223" stopIfTrue="1">
      <formula>$V$334="Okay!"</formula>
    </cfRule>
    <cfRule type="cellIs" dxfId="91" priority="224" operator="greaterThanOrEqual">
      <formula>$AA$334</formula>
    </cfRule>
  </conditionalFormatting>
  <conditionalFormatting sqref="AB261">
    <cfRule type="expression" priority="219" stopIfTrue="1">
      <formula>$V261=""</formula>
    </cfRule>
    <cfRule type="expression" priority="220" stopIfTrue="1">
      <formula>$V$335="Okay!"</formula>
    </cfRule>
    <cfRule type="cellIs" dxfId="90" priority="221" operator="greaterThanOrEqual">
      <formula>$AA$335</formula>
    </cfRule>
  </conditionalFormatting>
  <conditionalFormatting sqref="AB262">
    <cfRule type="expression" priority="216" stopIfTrue="1">
      <formula>$V262=""</formula>
    </cfRule>
    <cfRule type="expression" priority="217" stopIfTrue="1">
      <formula>$V$336="Okay!"</formula>
    </cfRule>
    <cfRule type="cellIs" dxfId="89" priority="218" operator="greaterThanOrEqual">
      <formula>$AA$336</formula>
    </cfRule>
  </conditionalFormatting>
  <conditionalFormatting sqref="AB263">
    <cfRule type="expression" priority="213" stopIfTrue="1">
      <formula>$V263=""</formula>
    </cfRule>
    <cfRule type="expression" priority="214" stopIfTrue="1">
      <formula>$V$337="Okay!"</formula>
    </cfRule>
    <cfRule type="cellIs" dxfId="88" priority="215" operator="greaterThanOrEqual">
      <formula>$AA$337</formula>
    </cfRule>
  </conditionalFormatting>
  <conditionalFormatting sqref="AB264">
    <cfRule type="expression" priority="210" stopIfTrue="1">
      <formula>$V264=""</formula>
    </cfRule>
    <cfRule type="expression" priority="211" stopIfTrue="1">
      <formula>$V$338="Okay!"</formula>
    </cfRule>
    <cfRule type="cellIs" dxfId="87" priority="212" operator="greaterThanOrEqual">
      <formula>$AA$338</formula>
    </cfRule>
  </conditionalFormatting>
  <conditionalFormatting sqref="AB265">
    <cfRule type="expression" priority="207" stopIfTrue="1">
      <formula>$V265=""</formula>
    </cfRule>
    <cfRule type="expression" priority="208" stopIfTrue="1">
      <formula>$V$339="Okay!"</formula>
    </cfRule>
    <cfRule type="cellIs" dxfId="86" priority="209" operator="greaterThanOrEqual">
      <formula>$AA$339</formula>
    </cfRule>
  </conditionalFormatting>
  <conditionalFormatting sqref="AB266">
    <cfRule type="expression" priority="204" stopIfTrue="1">
      <formula>$V266=""</formula>
    </cfRule>
    <cfRule type="expression" priority="205" stopIfTrue="1">
      <formula>$V$340="Okay!"</formula>
    </cfRule>
    <cfRule type="cellIs" dxfId="85" priority="206" operator="greaterThanOrEqual">
      <formula>$AA$340</formula>
    </cfRule>
  </conditionalFormatting>
  <conditionalFormatting sqref="AB267">
    <cfRule type="expression" priority="201" stopIfTrue="1">
      <formula>$V267=""</formula>
    </cfRule>
    <cfRule type="expression" priority="202" stopIfTrue="1">
      <formula>$V$341="Okay!"</formula>
    </cfRule>
    <cfRule type="cellIs" dxfId="84" priority="203" operator="greaterThanOrEqual">
      <formula>$AA$341</formula>
    </cfRule>
  </conditionalFormatting>
  <conditionalFormatting sqref="AB268">
    <cfRule type="expression" priority="198" stopIfTrue="1">
      <formula>$V268=""</formula>
    </cfRule>
    <cfRule type="expression" priority="199" stopIfTrue="1">
      <formula>$V$342="Okay!"</formula>
    </cfRule>
    <cfRule type="cellIs" dxfId="83" priority="200" operator="greaterThanOrEqual">
      <formula>$AA$342</formula>
    </cfRule>
  </conditionalFormatting>
  <conditionalFormatting sqref="AB269">
    <cfRule type="expression" priority="195" stopIfTrue="1">
      <formula>$V269=""</formula>
    </cfRule>
    <cfRule type="expression" priority="196" stopIfTrue="1">
      <formula>$V$325="Okay!"</formula>
    </cfRule>
    <cfRule type="cellIs" dxfId="82" priority="197" operator="greaterThanOrEqual">
      <formula>$AA$325</formula>
    </cfRule>
  </conditionalFormatting>
  <conditionalFormatting sqref="AB270">
    <cfRule type="expression" priority="192" stopIfTrue="1">
      <formula>$V270=""</formula>
    </cfRule>
    <cfRule type="expression" priority="193" stopIfTrue="1">
      <formula>$V$326="Okay!"</formula>
    </cfRule>
    <cfRule type="cellIs" dxfId="81" priority="194" operator="greaterThanOrEqual">
      <formula>$AA$326</formula>
    </cfRule>
  </conditionalFormatting>
  <conditionalFormatting sqref="AB271">
    <cfRule type="expression" priority="189" stopIfTrue="1">
      <formula>$V271=""</formula>
    </cfRule>
    <cfRule type="expression" priority="190" stopIfTrue="1">
      <formula>$V$327="Okay!"</formula>
    </cfRule>
    <cfRule type="cellIs" dxfId="80" priority="191" operator="greaterThanOrEqual">
      <formula>$AA$327</formula>
    </cfRule>
  </conditionalFormatting>
  <conditionalFormatting sqref="AB272">
    <cfRule type="expression" priority="186" stopIfTrue="1">
      <formula>$V272=""</formula>
    </cfRule>
    <cfRule type="expression" priority="187" stopIfTrue="1">
      <formula>$V$328="Okay!"</formula>
    </cfRule>
    <cfRule type="cellIs" dxfId="79" priority="188" operator="greaterThanOrEqual">
      <formula>$AA$328</formula>
    </cfRule>
  </conditionalFormatting>
  <conditionalFormatting sqref="AB273">
    <cfRule type="expression" priority="183" stopIfTrue="1">
      <formula>$V273=""</formula>
    </cfRule>
    <cfRule type="expression" priority="184" stopIfTrue="1">
      <formula>$V$329="Okay!"</formula>
    </cfRule>
    <cfRule type="cellIs" dxfId="78" priority="185" operator="greaterThanOrEqual">
      <formula>$AA$329</formula>
    </cfRule>
  </conditionalFormatting>
  <conditionalFormatting sqref="AB274">
    <cfRule type="expression" priority="180" stopIfTrue="1">
      <formula>$V274=""</formula>
    </cfRule>
    <cfRule type="expression" priority="181" stopIfTrue="1">
      <formula>$V$330="Okay!"</formula>
    </cfRule>
    <cfRule type="cellIs" dxfId="77" priority="182" operator="greaterThanOrEqual">
      <formula>$AA$330</formula>
    </cfRule>
  </conditionalFormatting>
  <conditionalFormatting sqref="AB275">
    <cfRule type="expression" priority="177" stopIfTrue="1">
      <formula>$V275=""</formula>
    </cfRule>
    <cfRule type="expression" priority="178" stopIfTrue="1">
      <formula>$V$331="Okay!"</formula>
    </cfRule>
    <cfRule type="cellIs" dxfId="76" priority="179" operator="greaterThanOrEqual">
      <formula>$AA$331</formula>
    </cfRule>
  </conditionalFormatting>
  <conditionalFormatting sqref="AB276">
    <cfRule type="expression" priority="174" stopIfTrue="1">
      <formula>$V276=""</formula>
    </cfRule>
    <cfRule type="expression" priority="175" stopIfTrue="1">
      <formula>$V$332="Okay!"</formula>
    </cfRule>
    <cfRule type="cellIs" dxfId="75" priority="176" operator="greaterThanOrEqual">
      <formula>$AA$332</formula>
    </cfRule>
  </conditionalFormatting>
  <conditionalFormatting sqref="AB277">
    <cfRule type="expression" priority="171" stopIfTrue="1">
      <formula>$V277=""</formula>
    </cfRule>
    <cfRule type="expression" priority="172" stopIfTrue="1">
      <formula>$V$333="Okay!"</formula>
    </cfRule>
    <cfRule type="cellIs" dxfId="74" priority="173" operator="greaterThanOrEqual">
      <formula>$AA$333</formula>
    </cfRule>
  </conditionalFormatting>
  <conditionalFormatting sqref="AB278">
    <cfRule type="expression" priority="168" stopIfTrue="1">
      <formula>$V278=""</formula>
    </cfRule>
    <cfRule type="expression" priority="169" stopIfTrue="1">
      <formula>$V$334="Okay!"</formula>
    </cfRule>
    <cfRule type="cellIs" dxfId="73" priority="170" operator="greaterThanOrEqual">
      <formula>$AA$334</formula>
    </cfRule>
  </conditionalFormatting>
  <conditionalFormatting sqref="AB279">
    <cfRule type="expression" priority="165" stopIfTrue="1">
      <formula>$V279=""</formula>
    </cfRule>
    <cfRule type="expression" priority="166" stopIfTrue="1">
      <formula>$V$335="Okay!"</formula>
    </cfRule>
    <cfRule type="cellIs" dxfId="72" priority="167" operator="greaterThanOrEqual">
      <formula>$AA$335</formula>
    </cfRule>
  </conditionalFormatting>
  <conditionalFormatting sqref="AB280">
    <cfRule type="expression" priority="162" stopIfTrue="1">
      <formula>$V280=""</formula>
    </cfRule>
    <cfRule type="expression" priority="163" stopIfTrue="1">
      <formula>$V$336="Okay!"</formula>
    </cfRule>
    <cfRule type="cellIs" dxfId="71" priority="164" operator="greaterThanOrEqual">
      <formula>$AA$336</formula>
    </cfRule>
  </conditionalFormatting>
  <conditionalFormatting sqref="AB281">
    <cfRule type="expression" priority="159" stopIfTrue="1">
      <formula>$V281=""</formula>
    </cfRule>
    <cfRule type="expression" priority="160" stopIfTrue="1">
      <formula>$V$337="Okay!"</formula>
    </cfRule>
    <cfRule type="cellIs" dxfId="70" priority="161" operator="greaterThanOrEqual">
      <formula>$AA$337</formula>
    </cfRule>
  </conditionalFormatting>
  <conditionalFormatting sqref="AB282">
    <cfRule type="expression" priority="156" stopIfTrue="1">
      <formula>$V282=""</formula>
    </cfRule>
    <cfRule type="expression" priority="157" stopIfTrue="1">
      <formula>$V$338="Okay!"</formula>
    </cfRule>
    <cfRule type="cellIs" dxfId="69" priority="158" operator="greaterThanOrEqual">
      <formula>$AA$338</formula>
    </cfRule>
  </conditionalFormatting>
  <conditionalFormatting sqref="AB283">
    <cfRule type="expression" priority="153" stopIfTrue="1">
      <formula>$V283=""</formula>
    </cfRule>
    <cfRule type="expression" priority="154" stopIfTrue="1">
      <formula>$V$339="Okay!"</formula>
    </cfRule>
    <cfRule type="cellIs" dxfId="68" priority="155" operator="greaterThanOrEqual">
      <formula>$AA$339</formula>
    </cfRule>
  </conditionalFormatting>
  <conditionalFormatting sqref="AB284">
    <cfRule type="expression" priority="150" stopIfTrue="1">
      <formula>$V284=""</formula>
    </cfRule>
    <cfRule type="expression" priority="151" stopIfTrue="1">
      <formula>$V$340="Okay!"</formula>
    </cfRule>
    <cfRule type="cellIs" dxfId="67" priority="152" operator="greaterThanOrEqual">
      <formula>$AA$340</formula>
    </cfRule>
  </conditionalFormatting>
  <conditionalFormatting sqref="AB285">
    <cfRule type="expression" priority="147" stopIfTrue="1">
      <formula>$V285=""</formula>
    </cfRule>
    <cfRule type="expression" priority="148" stopIfTrue="1">
      <formula>$V$341="Okay!"</formula>
    </cfRule>
    <cfRule type="cellIs" dxfId="66" priority="149" operator="greaterThanOrEqual">
      <formula>$AA$341</formula>
    </cfRule>
  </conditionalFormatting>
  <conditionalFormatting sqref="AB286">
    <cfRule type="expression" priority="144" stopIfTrue="1">
      <formula>$V286=""</formula>
    </cfRule>
    <cfRule type="expression" priority="145" stopIfTrue="1">
      <formula>$V$342="Okay!"</formula>
    </cfRule>
    <cfRule type="cellIs" dxfId="65" priority="146" operator="greaterThanOrEqual">
      <formula>$AA$342</formula>
    </cfRule>
  </conditionalFormatting>
  <conditionalFormatting sqref="AB287">
    <cfRule type="expression" priority="141" stopIfTrue="1">
      <formula>$V287=""</formula>
    </cfRule>
    <cfRule type="expression" priority="142" stopIfTrue="1">
      <formula>$V$325="Okay!"</formula>
    </cfRule>
    <cfRule type="cellIs" dxfId="64" priority="143" operator="greaterThanOrEqual">
      <formula>$AA$325</formula>
    </cfRule>
  </conditionalFormatting>
  <conditionalFormatting sqref="AB288">
    <cfRule type="expression" priority="138" stopIfTrue="1">
      <formula>$V288=""</formula>
    </cfRule>
    <cfRule type="expression" priority="139" stopIfTrue="1">
      <formula>$V$326="Okay!"</formula>
    </cfRule>
    <cfRule type="cellIs" dxfId="63" priority="140" operator="greaterThanOrEqual">
      <formula>$AA$326</formula>
    </cfRule>
  </conditionalFormatting>
  <conditionalFormatting sqref="AB289">
    <cfRule type="expression" priority="135" stopIfTrue="1">
      <formula>$V289=""</formula>
    </cfRule>
    <cfRule type="expression" priority="136" stopIfTrue="1">
      <formula>$V$327="Okay!"</formula>
    </cfRule>
    <cfRule type="cellIs" dxfId="62" priority="137" operator="greaterThanOrEqual">
      <formula>$AA$327</formula>
    </cfRule>
  </conditionalFormatting>
  <conditionalFormatting sqref="AB290">
    <cfRule type="expression" priority="132" stopIfTrue="1">
      <formula>$V290=""</formula>
    </cfRule>
    <cfRule type="expression" priority="133" stopIfTrue="1">
      <formula>$V$328="Okay!"</formula>
    </cfRule>
    <cfRule type="cellIs" dxfId="61" priority="134" operator="greaterThanOrEqual">
      <formula>$AA$328</formula>
    </cfRule>
  </conditionalFormatting>
  <conditionalFormatting sqref="AB291">
    <cfRule type="expression" priority="129" stopIfTrue="1">
      <formula>$V291=""</formula>
    </cfRule>
    <cfRule type="expression" priority="130" stopIfTrue="1">
      <formula>$V$329="Okay!"</formula>
    </cfRule>
    <cfRule type="cellIs" dxfId="60" priority="131" operator="greaterThanOrEqual">
      <formula>$AA$329</formula>
    </cfRule>
  </conditionalFormatting>
  <conditionalFormatting sqref="AB292">
    <cfRule type="expression" priority="126" stopIfTrue="1">
      <formula>$V292=""</formula>
    </cfRule>
    <cfRule type="expression" priority="127" stopIfTrue="1">
      <formula>$V$330="Okay!"</formula>
    </cfRule>
    <cfRule type="cellIs" dxfId="59" priority="128" operator="greaterThanOrEqual">
      <formula>$AA$330</formula>
    </cfRule>
  </conditionalFormatting>
  <conditionalFormatting sqref="AB293">
    <cfRule type="expression" priority="123" stopIfTrue="1">
      <formula>$V293=""</formula>
    </cfRule>
    <cfRule type="expression" priority="124" stopIfTrue="1">
      <formula>$V$331="Okay!"</formula>
    </cfRule>
    <cfRule type="cellIs" dxfId="58" priority="125" operator="greaterThanOrEqual">
      <formula>$AA$331</formula>
    </cfRule>
  </conditionalFormatting>
  <conditionalFormatting sqref="AB294">
    <cfRule type="expression" priority="120" stopIfTrue="1">
      <formula>$V294=""</formula>
    </cfRule>
    <cfRule type="expression" priority="121" stopIfTrue="1">
      <formula>$V$332="Okay!"</formula>
    </cfRule>
    <cfRule type="cellIs" dxfId="57" priority="122" operator="greaterThanOrEqual">
      <formula>$AA$332</formula>
    </cfRule>
  </conditionalFormatting>
  <conditionalFormatting sqref="AB295">
    <cfRule type="expression" priority="117" stopIfTrue="1">
      <formula>$V295=""</formula>
    </cfRule>
    <cfRule type="expression" priority="118" stopIfTrue="1">
      <formula>$V$333="Okay!"</formula>
    </cfRule>
    <cfRule type="cellIs" dxfId="56" priority="119" operator="greaterThanOrEqual">
      <formula>$AA$333</formula>
    </cfRule>
  </conditionalFormatting>
  <conditionalFormatting sqref="AB296">
    <cfRule type="expression" priority="114" stopIfTrue="1">
      <formula>$V296=""</formula>
    </cfRule>
    <cfRule type="expression" priority="115" stopIfTrue="1">
      <formula>$V$334="Okay!"</formula>
    </cfRule>
    <cfRule type="cellIs" dxfId="55" priority="116" operator="greaterThanOrEqual">
      <formula>$AA$334</formula>
    </cfRule>
  </conditionalFormatting>
  <conditionalFormatting sqref="AB297">
    <cfRule type="expression" priority="111" stopIfTrue="1">
      <formula>$V297=""</formula>
    </cfRule>
    <cfRule type="expression" priority="112" stopIfTrue="1">
      <formula>$V$335="Okay!"</formula>
    </cfRule>
    <cfRule type="cellIs" dxfId="54" priority="113" operator="greaterThanOrEqual">
      <formula>$AA$335</formula>
    </cfRule>
  </conditionalFormatting>
  <conditionalFormatting sqref="AB298">
    <cfRule type="expression" priority="108" stopIfTrue="1">
      <formula>$V298=""</formula>
    </cfRule>
    <cfRule type="expression" priority="109" stopIfTrue="1">
      <formula>$V$336="Okay!"</formula>
    </cfRule>
    <cfRule type="cellIs" dxfId="53" priority="110" operator="greaterThanOrEqual">
      <formula>$AA$336</formula>
    </cfRule>
  </conditionalFormatting>
  <conditionalFormatting sqref="AB299">
    <cfRule type="expression" priority="105" stopIfTrue="1">
      <formula>$V299=""</formula>
    </cfRule>
    <cfRule type="expression" priority="106" stopIfTrue="1">
      <formula>$V$337="Okay!"</formula>
    </cfRule>
    <cfRule type="cellIs" dxfId="52" priority="107" operator="greaterThanOrEqual">
      <formula>$AA$337</formula>
    </cfRule>
  </conditionalFormatting>
  <conditionalFormatting sqref="AB300">
    <cfRule type="expression" priority="102" stopIfTrue="1">
      <formula>$V300=""</formula>
    </cfRule>
    <cfRule type="expression" priority="103" stopIfTrue="1">
      <formula>$V$338="Okay!"</formula>
    </cfRule>
    <cfRule type="cellIs" dxfId="51" priority="104" operator="greaterThanOrEqual">
      <formula>$AA$338</formula>
    </cfRule>
  </conditionalFormatting>
  <conditionalFormatting sqref="AB301">
    <cfRule type="expression" priority="99" stopIfTrue="1">
      <formula>$V301=""</formula>
    </cfRule>
    <cfRule type="expression" priority="100" stopIfTrue="1">
      <formula>$V$339="Okay!"</formula>
    </cfRule>
    <cfRule type="cellIs" dxfId="50" priority="101" operator="greaterThanOrEqual">
      <formula>$AA$339</formula>
    </cfRule>
  </conditionalFormatting>
  <conditionalFormatting sqref="AB302">
    <cfRule type="expression" priority="96" stopIfTrue="1">
      <formula>$V302=""</formula>
    </cfRule>
    <cfRule type="expression" priority="97" stopIfTrue="1">
      <formula>$V$340="Okay!"</formula>
    </cfRule>
    <cfRule type="cellIs" dxfId="49" priority="98" operator="greaterThanOrEqual">
      <formula>$AA$340</formula>
    </cfRule>
  </conditionalFormatting>
  <conditionalFormatting sqref="AB303">
    <cfRule type="expression" priority="93" stopIfTrue="1">
      <formula>$V303=""</formula>
    </cfRule>
    <cfRule type="expression" priority="94" stopIfTrue="1">
      <formula>$V$341="Okay!"</formula>
    </cfRule>
    <cfRule type="cellIs" dxfId="48" priority="95" operator="greaterThanOrEqual">
      <formula>$AA$341</formula>
    </cfRule>
  </conditionalFormatting>
  <conditionalFormatting sqref="AB304">
    <cfRule type="expression" priority="90" stopIfTrue="1">
      <formula>$V304=""</formula>
    </cfRule>
    <cfRule type="expression" priority="91" stopIfTrue="1">
      <formula>$V$342="Okay!"</formula>
    </cfRule>
    <cfRule type="cellIs" dxfId="47" priority="92" operator="greaterThanOrEqual">
      <formula>$AA$342</formula>
    </cfRule>
  </conditionalFormatting>
  <conditionalFormatting sqref="AB305">
    <cfRule type="expression" priority="87" stopIfTrue="1">
      <formula>$V305=""</formula>
    </cfRule>
    <cfRule type="expression" priority="88" stopIfTrue="1">
      <formula>$V$325="Okay!"</formula>
    </cfRule>
    <cfRule type="cellIs" dxfId="46" priority="89" operator="greaterThanOrEqual">
      <formula>$AA$325</formula>
    </cfRule>
  </conditionalFormatting>
  <conditionalFormatting sqref="AB306">
    <cfRule type="expression" priority="84" stopIfTrue="1">
      <formula>$V306=""</formula>
    </cfRule>
    <cfRule type="expression" priority="85" stopIfTrue="1">
      <formula>$V$326="Okay!"</formula>
    </cfRule>
    <cfRule type="cellIs" dxfId="45" priority="86" operator="greaterThanOrEqual">
      <formula>$AA$326</formula>
    </cfRule>
  </conditionalFormatting>
  <conditionalFormatting sqref="AB307">
    <cfRule type="expression" priority="81" stopIfTrue="1">
      <formula>$V307=""</formula>
    </cfRule>
    <cfRule type="expression" priority="82" stopIfTrue="1">
      <formula>$V$327="Okay!"</formula>
    </cfRule>
    <cfRule type="cellIs" dxfId="44" priority="83" operator="greaterThanOrEqual">
      <formula>$AA$327</formula>
    </cfRule>
  </conditionalFormatting>
  <conditionalFormatting sqref="AB308">
    <cfRule type="expression" priority="78" stopIfTrue="1">
      <formula>$V308=""</formula>
    </cfRule>
    <cfRule type="expression" priority="79" stopIfTrue="1">
      <formula>$V$328="Okay!"</formula>
    </cfRule>
    <cfRule type="cellIs" dxfId="43" priority="80" operator="greaterThanOrEqual">
      <formula>$AA$328</formula>
    </cfRule>
  </conditionalFormatting>
  <conditionalFormatting sqref="AB309">
    <cfRule type="expression" priority="75" stopIfTrue="1">
      <formula>$V309=""</formula>
    </cfRule>
    <cfRule type="expression" priority="76" stopIfTrue="1">
      <formula>$V$329="Okay!"</formula>
    </cfRule>
    <cfRule type="cellIs" dxfId="42" priority="77" operator="greaterThanOrEqual">
      <formula>$AA$329</formula>
    </cfRule>
  </conditionalFormatting>
  <conditionalFormatting sqref="AB310">
    <cfRule type="expression" priority="72" stopIfTrue="1">
      <formula>$V310=""</formula>
    </cfRule>
    <cfRule type="expression" priority="73" stopIfTrue="1">
      <formula>$V$330="Okay!"</formula>
    </cfRule>
    <cfRule type="cellIs" dxfId="41" priority="74" operator="greaterThanOrEqual">
      <formula>$AA$330</formula>
    </cfRule>
  </conditionalFormatting>
  <conditionalFormatting sqref="AB311">
    <cfRule type="expression" priority="69" stopIfTrue="1">
      <formula>$V311=""</formula>
    </cfRule>
    <cfRule type="expression" priority="70" stopIfTrue="1">
      <formula>$V$331="Okay!"</formula>
    </cfRule>
    <cfRule type="cellIs" dxfId="40" priority="71" operator="greaterThanOrEqual">
      <formula>$AA$331</formula>
    </cfRule>
  </conditionalFormatting>
  <conditionalFormatting sqref="AB312">
    <cfRule type="expression" priority="66" stopIfTrue="1">
      <formula>$V312=""</formula>
    </cfRule>
    <cfRule type="expression" priority="67" stopIfTrue="1">
      <formula>$V$332="Okay!"</formula>
    </cfRule>
    <cfRule type="cellIs" dxfId="39" priority="68" operator="greaterThanOrEqual">
      <formula>$AA$332</formula>
    </cfRule>
  </conditionalFormatting>
  <conditionalFormatting sqref="AB313">
    <cfRule type="expression" priority="63" stopIfTrue="1">
      <formula>$V313=""</formula>
    </cfRule>
    <cfRule type="expression" priority="64" stopIfTrue="1">
      <formula>$V$333="Okay!"</formula>
    </cfRule>
    <cfRule type="cellIs" dxfId="38" priority="65" operator="greaterThanOrEqual">
      <formula>$AA$333</formula>
    </cfRule>
  </conditionalFormatting>
  <conditionalFormatting sqref="AB314">
    <cfRule type="expression" priority="60" stopIfTrue="1">
      <formula>$V314=""</formula>
    </cfRule>
    <cfRule type="expression" priority="61" stopIfTrue="1">
      <formula>$V$334="Okay!"</formula>
    </cfRule>
    <cfRule type="cellIs" dxfId="37" priority="62" operator="greaterThanOrEqual">
      <formula>$AA$334</formula>
    </cfRule>
  </conditionalFormatting>
  <conditionalFormatting sqref="AB315">
    <cfRule type="expression" priority="57" stopIfTrue="1">
      <formula>$V315=""</formula>
    </cfRule>
    <cfRule type="expression" priority="58" stopIfTrue="1">
      <formula>$V$335="Okay!"</formula>
    </cfRule>
    <cfRule type="cellIs" dxfId="36" priority="59" operator="greaterThanOrEqual">
      <formula>$AA$335</formula>
    </cfRule>
  </conditionalFormatting>
  <conditionalFormatting sqref="AB316">
    <cfRule type="expression" priority="54" stopIfTrue="1">
      <formula>$V316=""</formula>
    </cfRule>
    <cfRule type="expression" priority="55" stopIfTrue="1">
      <formula>$V$336="Okay!"</formula>
    </cfRule>
    <cfRule type="cellIs" dxfId="35" priority="56" operator="greaterThanOrEqual">
      <formula>$AA$336</formula>
    </cfRule>
  </conditionalFormatting>
  <conditionalFormatting sqref="AB317">
    <cfRule type="expression" priority="51" stopIfTrue="1">
      <formula>$V317=""</formula>
    </cfRule>
    <cfRule type="expression" priority="52" stopIfTrue="1">
      <formula>$V$337="Okay!"</formula>
    </cfRule>
    <cfRule type="cellIs" dxfId="34" priority="53" operator="greaterThanOrEqual">
      <formula>$AA$337</formula>
    </cfRule>
  </conditionalFormatting>
  <conditionalFormatting sqref="AB318">
    <cfRule type="expression" priority="48" stopIfTrue="1">
      <formula>$V318=""</formula>
    </cfRule>
    <cfRule type="expression" priority="49" stopIfTrue="1">
      <formula>$V$338="Okay!"</formula>
    </cfRule>
    <cfRule type="cellIs" dxfId="33" priority="50" operator="greaterThanOrEqual">
      <formula>$AA$338</formula>
    </cfRule>
  </conditionalFormatting>
  <conditionalFormatting sqref="AB319">
    <cfRule type="expression" priority="45" stopIfTrue="1">
      <formula>$V319=""</formula>
    </cfRule>
    <cfRule type="expression" priority="46" stopIfTrue="1">
      <formula>$V$339="Okay!"</formula>
    </cfRule>
    <cfRule type="cellIs" dxfId="32" priority="47" operator="greaterThanOrEqual">
      <formula>$AA$339</formula>
    </cfRule>
  </conditionalFormatting>
  <conditionalFormatting sqref="AB320">
    <cfRule type="expression" priority="42" stopIfTrue="1">
      <formula>$V320=""</formula>
    </cfRule>
    <cfRule type="expression" priority="43" stopIfTrue="1">
      <formula>$V$340="Okay!"</formula>
    </cfRule>
    <cfRule type="cellIs" dxfId="31" priority="44" operator="greaterThanOrEqual">
      <formula>$AA$340</formula>
    </cfRule>
  </conditionalFormatting>
  <conditionalFormatting sqref="AB321">
    <cfRule type="expression" priority="39" stopIfTrue="1">
      <formula>$V321=""</formula>
    </cfRule>
    <cfRule type="expression" priority="40" stopIfTrue="1">
      <formula>$V$341="Okay!"</formula>
    </cfRule>
    <cfRule type="cellIs" dxfId="30" priority="41" operator="greaterThanOrEqual">
      <formula>$AA$341</formula>
    </cfRule>
  </conditionalFormatting>
  <conditionalFormatting sqref="AB322">
    <cfRule type="expression" priority="36" stopIfTrue="1">
      <formula>$V322=""</formula>
    </cfRule>
    <cfRule type="expression" priority="37" stopIfTrue="1">
      <formula>$V$342="Okay!"</formula>
    </cfRule>
    <cfRule type="cellIs" dxfId="29" priority="38" operator="greaterThanOrEqual">
      <formula>$AA$342</formula>
    </cfRule>
  </conditionalFormatting>
  <conditionalFormatting sqref="C97:Q114">
    <cfRule type="cellIs" dxfId="28" priority="35" operator="equal">
      <formula>-1</formula>
    </cfRule>
  </conditionalFormatting>
  <conditionalFormatting sqref="W53:W70">
    <cfRule type="expression" dxfId="27" priority="30">
      <formula>$C53&lt;0</formula>
    </cfRule>
  </conditionalFormatting>
  <conditionalFormatting sqref="W71:W88">
    <cfRule type="expression" dxfId="26" priority="26">
      <formula>$D97=-1</formula>
    </cfRule>
    <cfRule type="expression" dxfId="25" priority="27">
      <formula>$D53&lt;0</formula>
    </cfRule>
  </conditionalFormatting>
  <conditionalFormatting sqref="W89:W106">
    <cfRule type="expression" dxfId="24" priority="24">
      <formula>$E97=-1</formula>
    </cfRule>
    <cfRule type="expression" dxfId="23" priority="25">
      <formula>$E53&lt;0</formula>
    </cfRule>
  </conditionalFormatting>
  <conditionalFormatting sqref="W107:W124">
    <cfRule type="expression" dxfId="22" priority="22">
      <formula>$F97=-1</formula>
    </cfRule>
    <cfRule type="expression" dxfId="21" priority="23">
      <formula>$F53&lt;0</formula>
    </cfRule>
  </conditionalFormatting>
  <conditionalFormatting sqref="W125:W142">
    <cfRule type="expression" dxfId="20" priority="21">
      <formula>$G53&lt;0</formula>
    </cfRule>
  </conditionalFormatting>
  <conditionalFormatting sqref="W143:W160">
    <cfRule type="expression" dxfId="19" priority="19">
      <formula>$H97=-1</formula>
    </cfRule>
    <cfRule type="expression" dxfId="18" priority="20">
      <formula>$H53&lt;0</formula>
    </cfRule>
  </conditionalFormatting>
  <conditionalFormatting sqref="W161:W178">
    <cfRule type="expression" dxfId="17" priority="17">
      <formula>$I97=-1</formula>
    </cfRule>
    <cfRule type="expression" dxfId="16" priority="18">
      <formula>$I53&lt;0</formula>
    </cfRule>
  </conditionalFormatting>
  <conditionalFormatting sqref="W179:W196">
    <cfRule type="expression" dxfId="15" priority="15">
      <formula>$J97=-1</formula>
    </cfRule>
    <cfRule type="expression" dxfId="14" priority="16">
      <formula>$J53&lt;0</formula>
    </cfRule>
  </conditionalFormatting>
  <conditionalFormatting sqref="W197:W214">
    <cfRule type="expression" dxfId="13" priority="13">
      <formula>$K$97=-1</formula>
    </cfRule>
    <cfRule type="expression" dxfId="12" priority="14">
      <formula>$K53&lt;0</formula>
    </cfRule>
  </conditionalFormatting>
  <conditionalFormatting sqref="W215:W232">
    <cfRule type="expression" dxfId="11" priority="11">
      <formula>$L97=-1</formula>
    </cfRule>
    <cfRule type="expression" dxfId="10" priority="12">
      <formula>$L53&lt;0</formula>
    </cfRule>
  </conditionalFormatting>
  <conditionalFormatting sqref="W233:W250">
    <cfRule type="expression" dxfId="9" priority="9">
      <formula>$M97=-1</formula>
    </cfRule>
    <cfRule type="expression" dxfId="8" priority="10">
      <formula>$M53&lt;0</formula>
    </cfRule>
  </conditionalFormatting>
  <conditionalFormatting sqref="W251:W268">
    <cfRule type="expression" dxfId="7" priority="7">
      <formula>$N97=-1</formula>
    </cfRule>
    <cfRule type="expression" dxfId="6" priority="8">
      <formula>$N53&lt;0</formula>
    </cfRule>
  </conditionalFormatting>
  <conditionalFormatting sqref="W269:W286">
    <cfRule type="expression" dxfId="5" priority="5">
      <formula>$O97=-1</formula>
    </cfRule>
    <cfRule type="expression" dxfId="4" priority="6">
      <formula>$O53&lt;0</formula>
    </cfRule>
  </conditionalFormatting>
  <conditionalFormatting sqref="W287:W304">
    <cfRule type="expression" dxfId="3" priority="3">
      <formula>$P97=-1</formula>
    </cfRule>
    <cfRule type="expression" dxfId="2" priority="4">
      <formula>$P53&lt;0</formula>
    </cfRule>
  </conditionalFormatting>
  <conditionalFormatting sqref="W305:W322">
    <cfRule type="expression" dxfId="1" priority="1">
      <formula>$Q97=-1</formula>
    </cfRule>
    <cfRule type="expression" dxfId="0" priority="2">
      <formula>$Q53&lt;0</formula>
    </cfRule>
  </conditionalFormatting>
  <pageMargins left="0.7" right="0.7" top="0.75" bottom="0.75" header="0.3" footer="0.3"/>
  <pageSetup orientation="portrait" horizontalDpi="4294967293" r:id="rId1"/>
  <ignoredErrors>
    <ignoredError sqref="V53:W53 AF53:AG53 W326:W333 V161:W161 W340:W342 W325:X325 V54 V71:W71 V107:W107 AC53 V143:W143 Z53 Z54 Z71:Z72 Z107:Z108 Z161:Z162 Z143:Z144 AC90 AC126 AC144 AC216 AC54 AC71 AC72 AC89 AC107 AC108 AC125 AC143 AC161 AC162 AC179 AC180 AC197 AC198 AC215 AF126:AH126 AF125:AH125 AF54:AH54 AF71:AH71 AF72:AH72 AF89:AH89 AF90:AH90 AF107:AH107 AF108:AH108 AF143:AH143 AF144:AH144 AF161:AH161 AF162:AH162 AF179:AH179 AF180:AH180 AF197:AH197 AF198:AH198 AF215:AH215 AF216:AH216 W337:W339 W334 V89:W89 Z89:Z90 V125:W125 Z125:Z126 V179:W179 Z179:Z180 V197:W197 Z197:Z198 V215:W215 Z215:Z216 W335 W336 V72 V90 V108 V126 V144 V162 V180 V198 V216"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Documentation</vt:lpstr>
      <vt:lpstr>Comparison calcs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JDW</dc:creator>
  <cp:lastModifiedBy>Wright, John D. (Fed)</cp:lastModifiedBy>
  <cp:lastPrinted>2019-10-08T09:21:05Z</cp:lastPrinted>
  <dcterms:created xsi:type="dcterms:W3CDTF">2014-10-18T02:59:24Z</dcterms:created>
  <dcterms:modified xsi:type="dcterms:W3CDTF">2022-04-14T16:54:24Z</dcterms:modified>
</cp:coreProperties>
</file>